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ula" sheetId="1" state="visible" r:id="rId1"/>
    <sheet name="Panduan" sheetId="2" state="visible" r:id="rId2"/>
    <sheet name="Tetapan" sheetId="3" state="visible" r:id="rId3"/>
    <sheet name="Pekerja" sheetId="4" state="visible" r:id="rId4"/>
    <sheet name="Semakan" sheetId="5" state="visible" r:id="rId5"/>
    <sheet name="Slip Gaji" sheetId="6" state="visible" r:id="rId6"/>
    <sheet name="Jadual Kadar" sheetId="7" state="visible" r:id="rId7"/>
    <sheet name="Penafian" sheetId="8" state="visible" r:id="rId8"/>
  </sheets>
  <definedNames>
    <definedName name="BizNama">'Tetapan'!$C$6</definedName>
    <definedName name="BizNoMajikan">'Tetapan'!$C$7</definedName>
    <definedName name="BilPekerja">'Tetapan'!$C$14</definedName>
    <definedName name="PK_Nama">'Pekerja'!$B$9:$B$38</definedName>
    <definedName name="PK_NoIC">'Pekerja'!$C$9:$C$38</definedName>
    <definedName name="PK_Baris">'Pekerja'!$J$9:$J$38</definedName>
    <definedName name="PK_Profil">'Pekerja'!$D$9:$D$38</definedName>
    <definedName name="PK_Gaji">'Pekerja'!$G$9:$G$38</definedName>
    <definedName name="PK_ZakatGaji">'Pekerja'!$H$9:$H$38</definedName>
    <definedName name="PK_Lindung24">'Pekerja'!$I$9:$I$38</definedName>
    <definedName name="PK_KwspMajikan">'Pekerja'!$L$9:$L$38</definedName>
    <definedName name="PK_KwspPekerja">'Pekerja'!$M$9:$M$38</definedName>
    <definedName name="PK_PerkesoMajikan">'Pekerja'!$N$9:$N$38</definedName>
    <definedName name="PK_PerkesoAkta4">'Pekerja'!$O$9:$O$38</definedName>
    <definedName name="PK_PerkesoLindung">'Pekerja'!$P$9:$P$38</definedName>
    <definedName name="PK_PerkesoPekerja">'Pekerja'!$Q$9:$Q$38</definedName>
    <definedName name="PK_SipMajikan">'Pekerja'!$R$9:$R$38</definedName>
    <definedName name="PK_SipPekerja">'Pekerja'!$S$9:$S$38</definedName>
    <definedName name="PK_PcbSebelumZakat">'Pekerja'!$X$9:$X$38</definedName>
    <definedName name="PK_PcbBersih">'Pekerja'!$Y$9:$Y$38</definedName>
    <definedName name="PK_GajiBersih">'Pekerja'!$Z$9:$Z$38</definedName>
    <definedName name="PK_KosMajikan">'Pekerja'!$AA$9:$AA$38</definedName>
    <definedName name="PK_Semakan">'Pekerja'!$AB$9:$AB$38</definedName>
    <definedName name="PK_NoPekerja">'Pekerja'!$AC$9:$AC$38</definedName>
    <definedName name="PK_NoKwsp">'Pekerja'!$AD$9:$AD$38</definedName>
    <definedName name="PK_NoPerkeso">'Pekerja'!$AE$9:$AE$38</definedName>
    <definedName name="SM_Gagal">'Semakan'!$D$13</definedName>
    <definedName name="SM_Status">'Semakan'!$B$4</definedName>
    <definedName name="RT_PCB_Lower">'Jadual Kadar'!$B$8:$B$16</definedName>
    <definedName name="RT_PCB_M">'Jadual Kadar'!$C$8:$C$16</definedName>
    <definedName name="RT_PCB_R">'Jadual Kadar'!$D$8:$D$16</definedName>
    <definedName name="RT_PCB_B13">'Jadual Kadar'!$E$8:$E$16</definedName>
    <definedName name="RT_PCB_B2">'Jadual Kadar'!$F$8:$F$16</definedName>
    <definedName name="KR_PCB_D">'Jadual Kadar'!$C$18</definedName>
    <definedName name="KR_PCB_S">'Jadual Kadar'!$E$18</definedName>
    <definedName name="KR_PCB_QC">'Jadual Kadar'!$G$18</definedName>
    <definedName name="KR_KWSP_A_MajikanRendah">'Jadual Kadar'!$C$23</definedName>
    <definedName name="KR_KWSP_A_MajikanTinggi">'Jadual Kadar'!$D$23</definedName>
    <definedName name="KR_KWSP_A_Pekerja">'Jadual Kadar'!$E$23</definedName>
    <definedName name="KR_KWSP_HadRendah">'Jadual Kadar'!$F$23</definedName>
    <definedName name="KR_KWSP_HadTinggi">'Jadual Kadar'!$G$23</definedName>
    <definedName name="KR_KWSP_E_Majikan">'Jadual Kadar'!$C$24</definedName>
    <definedName name="KR_KWSP_E_Pekerja">'Jadual Kadar'!$E$24</definedName>
    <definedName name="KR_KWSP_F_Majikan">'Jadual Kadar'!$C$25</definedName>
    <definedName name="KR_KWSP_F_Pekerja">'Jadual Kadar'!$E$25</definedName>
    <definedName name="RT_Lower">'Jadual Kadar'!$B$30:$B$94</definedName>
    <definedName name="RT_PK_MajikanJ1">'Jadual Kadar'!$D$30:$D$94</definedName>
    <definedName name="RT_PK_KeilatanJ1">'Jadual Kadar'!$E$30:$E$94</definedName>
    <definedName name="RT_PK_SkbbkJ1">'Jadual Kadar'!$F$30:$F$94</definedName>
    <definedName name="RT_PK_MajikanJ2">'Jadual Kadar'!$G$30:$G$94</definedName>
    <definedName name="RT_PK_SkbbkJ2">'Jadual Kadar'!$H$30:$H$94</definedName>
    <definedName name="RT_SIP_Majikan">'Jadual Kadar'!$I$30:$I$94</definedName>
    <definedName name="RT_SIP_Pekerja">'Jadual Kadar'!$J$30:$J$94</definedName>
    <definedName name="L_YaTidak">'Jadual Kadar'!$B$107:$B$108</definedName>
    <definedName name="L_Profil">'Jadual Kadar'!$C$107:$C$109</definedName>
    <definedName name="L_KategoriPCB">'Jadual Kadar'!$D$107:$D$109</definedName>
    <definedName name="L_Bulan">'Jadual Kadar'!$E$107:$E$113</definedName>
    <definedName name="SG_Nama">'Slip Gaji'!$C$1</definedName>
    <definedName name="SG_Bulan">'Slip Gaji'!$E$3</definedName>
    <definedName name="_xlnm.Print_Area" localSheetId="0">'Mula'!$A$1:$J$50</definedName>
    <definedName name="_xlnm.Print_Area" localSheetId="1">'Panduan'!$A$1:$C$32</definedName>
    <definedName name="_xlnm.Print_Area" localSheetId="2">'Tetapan'!$A$1:$D$18</definedName>
    <definedName name="_xlnm.Print_Titles" localSheetId="3">'Pekerja'!$7:$7</definedName>
    <definedName name="_xlnm.Print_Area" localSheetId="3">'Pekerja'!$A$1:$AE$38</definedName>
    <definedName name="_xlnm.Print_Area" localSheetId="4">'Semakan'!$A$1:$F$13</definedName>
    <definedName name="_xlnm.Print_Area" localSheetId="5">'Slip Gaji'!$A$2:$E$32</definedName>
    <definedName name="_xlnm.Print_Area" localSheetId="6">'Jadual Kadar'!$A$1:$J$115</definedName>
    <definedName name="_xlnm.Print_Area" localSheetId="7">'Penafian'!$A$1:$C$9</definedName>
  </definedNames>
  <calcPr calcId="124519" fullCalcOnLoad="1"/>
</workbook>
</file>

<file path=xl/styles.xml><?xml version="1.0" encoding="utf-8"?>
<styleSheet xmlns="http://schemas.openxmlformats.org/spreadsheetml/2006/main">
  <numFmts count="2">
    <numFmt numFmtId="164" formatCode="#,##0.00;[Red]-#,##0.00;&quot;-&quot;"/>
    <numFmt numFmtId="165" formatCode="0.0%"/>
  </numFmts>
  <fonts count="31">
    <font>
      <name val="Arial"/>
      <family val="2"/>
      <sz val="10"/>
    </font>
    <font>
      <name val="Arial"/>
      <b val="1"/>
      <color rgb="001A1A1A"/>
      <sz val="18"/>
    </font>
    <font>
      <name val="Arial"/>
      <color rgb="006B6B6B"/>
      <sz val="9"/>
    </font>
    <font>
      <name val="Arial"/>
      <b val="1"/>
      <color rgb="00FFFFFF"/>
      <sz val="10"/>
    </font>
    <font>
      <name val="Arial"/>
      <color rgb="001A1A1A"/>
      <sz val="10"/>
    </font>
    <font>
      <name val="Arial"/>
      <b val="1"/>
      <color rgb="001A1A1A"/>
      <sz val="10"/>
    </font>
    <font>
      <name val="Arial"/>
      <b val="1"/>
      <color rgb="00FFFFFF"/>
      <sz val="9"/>
    </font>
    <font>
      <name val="Arial"/>
      <b val="1"/>
      <color rgb="001A1A1A"/>
      <sz val="9"/>
    </font>
    <font>
      <name val="Arial"/>
      <b val="1"/>
      <color rgb="001A1A1A"/>
      <sz val="13"/>
    </font>
    <font>
      <name val="Arial"/>
      <color rgb="001A1A1A"/>
      <sz val="9"/>
    </font>
    <font>
      <name val="Arial"/>
      <color rgb="006B6B6B"/>
      <sz val="8"/>
    </font>
    <font>
      <name val="Arial"/>
      <b val="1"/>
      <color rgb="001A1A1A"/>
      <sz val="8"/>
    </font>
    <font>
      <name val="Arial"/>
      <color rgb="001A1A1A"/>
      <sz val="8"/>
    </font>
    <font>
      <name val="Arial"/>
      <b val="1"/>
      <color rgb="001A1A1A"/>
      <sz val="22"/>
    </font>
    <font>
      <name val="Arial"/>
      <b val="1"/>
      <color rgb="001A1A1A"/>
      <sz val="14"/>
    </font>
    <font>
      <name val="Arial"/>
      <color rgb="003A3A3A"/>
      <sz val="10"/>
    </font>
    <font>
      <name val="Arial"/>
      <color rgb="003A3A3A"/>
      <sz val="9"/>
    </font>
    <font>
      <name val="Arial"/>
      <i val="1"/>
      <color rgb="006B6B6B"/>
      <sz val="8"/>
    </font>
    <font>
      <name val="Arial"/>
      <b val="1"/>
      <color rgb="001A1A1A"/>
      <sz val="32"/>
    </font>
    <font>
      <name val="Arial"/>
      <color rgb="006B6B6B"/>
      <sz val="12"/>
    </font>
    <font>
      <name val="Arial"/>
      <color rgb="001A1A1A"/>
      <sz val="11"/>
    </font>
    <font>
      <name val="Arial"/>
      <b val="1"/>
      <color rgb="001A1A1A"/>
      <sz val="15"/>
    </font>
    <font>
      <name val="Arial"/>
      <b val="1"/>
      <color rgb="00FFFFFF"/>
      <sz val="14"/>
    </font>
    <font>
      <name val="Arial"/>
      <b val="1"/>
      <color rgb="001A1A1A"/>
      <sz val="11"/>
      <u val="single"/>
    </font>
    <font>
      <name val="Arial"/>
      <color rgb="006B6B6B"/>
      <sz val="10"/>
    </font>
    <font>
      <name val="Arial"/>
      <b val="1"/>
      <color rgb="00FFFFFF"/>
      <sz val="13"/>
    </font>
    <font>
      <name val="Arial"/>
      <color rgb="00FFFFFF"/>
      <sz val="10"/>
    </font>
    <font>
      <name val="Arial"/>
      <b val="1"/>
      <color rgb="006B6B6B"/>
      <sz val="9"/>
    </font>
    <font>
      <name val="Arial"/>
      <color rgb="001A1A1A"/>
      <sz val="10"/>
      <u val="single"/>
    </font>
    <font>
      <name val="Arial"/>
      <i val="1"/>
      <color rgb="006B6B6B"/>
      <sz val="9"/>
    </font>
    <font>
      <name val="Arial"/>
      <b val="1"/>
      <color rgb="001A1A1A"/>
      <sz val="12"/>
    </font>
  </fonts>
  <fills count="6">
    <fill>
      <patternFill/>
    </fill>
    <fill>
      <patternFill patternType="gray125"/>
    </fill>
    <fill>
      <patternFill patternType="solid">
        <fgColor rgb="001A1A1A"/>
        <bgColor rgb="001A1A1A"/>
      </patternFill>
    </fill>
    <fill>
      <patternFill patternType="solid">
        <fgColor rgb="00EDEDED"/>
        <bgColor rgb="00EDEDED"/>
      </patternFill>
    </fill>
    <fill>
      <patternFill patternType="solid">
        <fgColor rgb="00D9D9D9"/>
        <bgColor rgb="00D9D9D9"/>
      </patternFill>
    </fill>
    <fill>
      <patternFill patternType="solid">
        <fgColor rgb="00F2F2F2"/>
        <bgColor rgb="00F2F2F2"/>
      </patternFill>
    </fill>
  </fills>
  <borders count="10">
    <border>
      <left/>
      <right/>
      <top/>
      <bottom/>
      <diagonal/>
    </border>
    <border>
      <left style="thin">
        <color rgb="00D9D9D9"/>
      </left>
      <right style="thin">
        <color rgb="00D9D9D9"/>
      </right>
      <top style="thin">
        <color rgb="00D9D9D9"/>
      </top>
      <bottom style="thin">
        <color rgb="00D9D9D9"/>
      </bottom>
    </border>
    <border>
      <left style="thin">
        <color rgb="003A3A3A"/>
      </left>
      <right style="thin">
        <color rgb="003A3A3A"/>
      </right>
    </border>
    <border>
      <bottom style="thin">
        <color rgb="00D9D9D9"/>
      </bottom>
    </border>
    <border>
      <bottom style="thin">
        <color rgb="003A3A3A"/>
      </bottom>
    </border>
    <border>
      <left/>
      <right style="thin">
        <color rgb="003A3A3A"/>
      </right>
      <top/>
      <bottom/>
      <diagonal/>
    </border>
    <border>
      <left/>
      <right/>
      <top/>
      <bottom style="thin">
        <color rgb="00D9D9D9"/>
      </bottom>
      <diagonal/>
    </border>
    <border>
      <top style="thin">
        <color rgb="001A1A1A"/>
      </top>
    </border>
    <border>
      <left/>
      <right/>
      <top style="thin">
        <color rgb="001A1A1A"/>
      </top>
      <bottom/>
      <diagonal/>
    </border>
    <border>
      <bottom style="thin">
        <color rgb="001A1A1A"/>
      </bottom>
    </border>
  </borders>
  <cellStyleXfs count="1">
    <xf numFmtId="0" fontId="0" fillId="0" borderId="0"/>
  </cellStyleXfs>
  <cellXfs count="81">
    <xf numFmtId="0" fontId="0" fillId="0" borderId="0" pivotButton="0" quotePrefix="0" xfId="0"/>
    <xf numFmtId="0" fontId="18" fillId="0" borderId="0" applyAlignment="1" pivotButton="0" quotePrefix="0" xfId="0">
      <alignment horizontal="left" vertical="center"/>
    </xf>
    <xf numFmtId="0" fontId="19" fillId="0" borderId="0" applyAlignment="1" pivotButton="0" quotePrefix="0" xfId="0">
      <alignment horizontal="left" vertical="center"/>
    </xf>
    <xf numFmtId="0" fontId="0" fillId="0" borderId="9" pivotButton="0" quotePrefix="0" xfId="0"/>
    <xf numFmtId="0" fontId="20" fillId="0" borderId="0" applyAlignment="1" pivotButton="0" quotePrefix="0" xfId="0">
      <alignment horizontal="left" vertical="top" wrapText="1"/>
    </xf>
    <xf numFmtId="0" fontId="21" fillId="0" borderId="0" applyAlignment="1" pivotButton="0" quotePrefix="0" xfId="0">
      <alignment vertical="center"/>
    </xf>
    <xf numFmtId="0" fontId="22" fillId="2" borderId="3" applyAlignment="1" pivotButton="0" quotePrefix="0" xfId="0">
      <alignment horizontal="center" vertical="center" wrapText="1"/>
    </xf>
    <xf numFmtId="0" fontId="23" fillId="0" borderId="3" applyAlignment="1" pivotButton="0" quotePrefix="0" xfId="0">
      <alignment horizontal="left" vertical="center" indent="1"/>
    </xf>
    <xf numFmtId="0" fontId="0" fillId="0" borderId="3" pivotButton="0" quotePrefix="0" xfId="0"/>
    <xf numFmtId="0" fontId="15" fillId="0" borderId="3" applyAlignment="1" pivotButton="0" quotePrefix="0" xfId="0">
      <alignment vertical="center" wrapText="1"/>
    </xf>
    <xf numFmtId="0" fontId="24" fillId="0" borderId="3" applyAlignment="1" pivotButton="0" quotePrefix="0" xfId="0">
      <alignment horizontal="left" vertical="center" indent="1"/>
    </xf>
    <xf numFmtId="0" fontId="5" fillId="0" borderId="3" applyAlignment="1" pivotButton="0" quotePrefix="0" xfId="0">
      <alignment horizontal="left" vertical="center"/>
    </xf>
    <xf numFmtId="1" fontId="5" fillId="0" borderId="3" applyAlignment="1" pivotButton="0" quotePrefix="0" xfId="0">
      <alignment horizontal="left" vertical="center"/>
    </xf>
    <xf numFmtId="0" fontId="25" fillId="2" borderId="0" applyAlignment="1" pivotButton="0" quotePrefix="0" xfId="0">
      <alignment horizontal="left" vertical="center" indent="1"/>
    </xf>
    <xf numFmtId="0" fontId="26" fillId="2" borderId="0" applyAlignment="1" pivotButton="0" quotePrefix="0" xfId="0">
      <alignment horizontal="left" vertical="top" wrapText="1" indent="1"/>
    </xf>
    <xf numFmtId="0" fontId="27" fillId="0" borderId="9" applyAlignment="1" pivotButton="0" quotePrefix="0" xfId="0">
      <alignment vertical="center"/>
    </xf>
    <xf numFmtId="0" fontId="28" fillId="0" borderId="0" applyAlignment="1" pivotButton="0" quotePrefix="0" xfId="0">
      <alignment horizontal="left" vertical="center"/>
    </xf>
    <xf numFmtId="0" fontId="8" fillId="0" borderId="0" applyAlignment="1" pivotButton="0" quotePrefix="0" xfId="0">
      <alignment vertical="center"/>
    </xf>
    <xf numFmtId="0" fontId="5" fillId="0" borderId="0" applyAlignment="1" pivotButton="0" quotePrefix="0" xfId="0">
      <alignment vertical="center"/>
    </xf>
    <xf numFmtId="0" fontId="24" fillId="0" borderId="0" applyAlignment="1" pivotButton="0" quotePrefix="0" xfId="0">
      <alignment vertical="center"/>
    </xf>
    <xf numFmtId="0" fontId="4" fillId="0" borderId="0" applyAlignment="1" pivotButton="0" quotePrefix="0" xfId="0">
      <alignment vertical="center"/>
    </xf>
    <xf numFmtId="0" fontId="28" fillId="0" borderId="0" applyAlignment="1" pivotButton="0" quotePrefix="0" xfId="0">
      <alignment vertical="center"/>
    </xf>
    <xf numFmtId="0" fontId="29" fillId="0" borderId="0" applyAlignment="1" pivotButton="0" quotePrefix="0" xfId="0">
      <alignment vertical="center"/>
    </xf>
    <xf numFmtId="0" fontId="10" fillId="0" borderId="0" applyAlignment="1" pivotButton="0" quotePrefix="0" xfId="0">
      <alignment vertical="center"/>
    </xf>
    <xf numFmtId="0" fontId="1" fillId="0" borderId="0" pivotButton="0" quotePrefix="0" xfId="0"/>
    <xf numFmtId="0" fontId="2" fillId="0" borderId="0" pivotButton="0" quotePrefix="0" xfId="0"/>
    <xf numFmtId="0" fontId="30" fillId="0" borderId="9" applyAlignment="1" pivotButton="0" quotePrefix="0" xfId="0">
      <alignment vertical="center"/>
    </xf>
    <xf numFmtId="0" fontId="4" fillId="0" borderId="0" applyAlignment="1" pivotButton="0" quotePrefix="0" xfId="0">
      <alignment horizontal="left" vertical="top" wrapText="1"/>
    </xf>
    <xf numFmtId="0" fontId="3" fillId="2" borderId="0" applyAlignment="1" pivotButton="0" quotePrefix="0" xfId="0">
      <alignment horizontal="left" vertical="center" indent="1"/>
    </xf>
    <xf numFmtId="0" fontId="3" fillId="2" borderId="0" pivotButton="0" quotePrefix="0" xfId="0"/>
    <xf numFmtId="0" fontId="4" fillId="3" borderId="1" applyAlignment="1" applyProtection="1" pivotButton="0" quotePrefix="0" xfId="0">
      <alignment horizontal="left" vertical="center"/>
      <protection locked="0" hidden="0"/>
    </xf>
    <xf numFmtId="0" fontId="4" fillId="0" borderId="0" applyAlignment="1" pivotButton="0" quotePrefix="0" xfId="0">
      <alignment vertical="center" wrapText="1"/>
    </xf>
    <xf numFmtId="0" fontId="5" fillId="0" borderId="0" applyAlignment="1" pivotButton="0" quotePrefix="0" xfId="0">
      <alignment horizontal="left" vertical="center"/>
    </xf>
    <xf numFmtId="0" fontId="2" fillId="0" borderId="0" applyAlignment="1" pivotButton="0" quotePrefix="0" xfId="0">
      <alignment vertical="center" wrapText="1"/>
    </xf>
    <xf numFmtId="1" fontId="5" fillId="0" borderId="0" applyAlignment="1" pivotButton="0" quotePrefix="0" xfId="0">
      <alignment horizontal="right" vertical="center"/>
    </xf>
    <xf numFmtId="4" fontId="5" fillId="0" borderId="0" applyAlignment="1" pivotButton="0" quotePrefix="0" xfId="0">
      <alignment horizontal="right" vertical="center"/>
    </xf>
    <xf numFmtId="0" fontId="2" fillId="0" borderId="0" applyAlignment="1" pivotButton="0" quotePrefix="0" xfId="0">
      <alignment vertical="center"/>
    </xf>
    <xf numFmtId="164" fontId="5" fillId="0" borderId="0" applyAlignment="1" pivotButton="0" quotePrefix="0" xfId="0">
      <alignment horizontal="right" vertical="center"/>
    </xf>
    <xf numFmtId="0" fontId="6" fillId="2" borderId="2" applyAlignment="1" pivotButton="0" quotePrefix="0" xfId="0">
      <alignment horizontal="center" vertical="center" wrapText="1"/>
    </xf>
    <xf numFmtId="0" fontId="7" fillId="4" borderId="2" applyAlignment="1" pivotButton="0" quotePrefix="0" xfId="0">
      <alignment horizontal="center" vertical="center" wrapText="1"/>
    </xf>
    <xf numFmtId="0" fontId="2" fillId="0" borderId="0" applyAlignment="1" pivotButton="0" quotePrefix="0" xfId="0">
      <alignment horizontal="center" vertical="center" wrapText="1"/>
    </xf>
    <xf numFmtId="0" fontId="4" fillId="3" borderId="3" applyAlignment="1" applyProtection="1" pivotButton="0" quotePrefix="0" xfId="0">
      <alignment horizontal="left" vertical="center"/>
      <protection locked="0" hidden="0"/>
    </xf>
    <xf numFmtId="0" fontId="4" fillId="3" borderId="3" applyAlignment="1" applyProtection="1" pivotButton="0" quotePrefix="0" xfId="0">
      <alignment horizontal="center" vertical="center" wrapText="1"/>
      <protection locked="0" hidden="0"/>
    </xf>
    <xf numFmtId="1" fontId="4" fillId="3" borderId="3" applyAlignment="1" applyProtection="1" pivotButton="0" quotePrefix="0" xfId="0">
      <alignment horizontal="right" vertical="center"/>
      <protection locked="0" hidden="0"/>
    </xf>
    <xf numFmtId="164" fontId="4" fillId="3" borderId="3" applyAlignment="1" applyProtection="1" pivotButton="0" quotePrefix="0" xfId="0">
      <alignment horizontal="right" vertical="center"/>
      <protection locked="0" hidden="0"/>
    </xf>
    <xf numFmtId="1" fontId="4" fillId="0" borderId="3" applyAlignment="1" pivotButton="0" quotePrefix="0" xfId="0">
      <alignment horizontal="right" vertical="center"/>
    </xf>
    <xf numFmtId="164" fontId="4" fillId="0" borderId="3" applyAlignment="1" pivotButton="0" quotePrefix="0" xfId="0">
      <alignment horizontal="right" vertical="center"/>
    </xf>
    <xf numFmtId="164" fontId="5" fillId="0" borderId="3" applyAlignment="1" pivotButton="0" quotePrefix="0" xfId="0">
      <alignment horizontal="right" vertical="center"/>
    </xf>
    <xf numFmtId="0" fontId="5" fillId="0" borderId="3" applyAlignment="1" pivotButton="0" quotePrefix="0" xfId="0">
      <alignment horizontal="center" vertical="center" wrapText="1"/>
    </xf>
    <xf numFmtId="0" fontId="8" fillId="0" borderId="0" applyAlignment="1" pivotButton="0" quotePrefix="0" xfId="0">
      <alignment horizontal="left" vertical="center" indent="1"/>
    </xf>
    <xf numFmtId="0" fontId="2" fillId="0" borderId="3" applyAlignment="1" pivotButton="0" quotePrefix="0" xfId="0">
      <alignment horizontal="center" vertical="center"/>
    </xf>
    <xf numFmtId="0" fontId="4" fillId="0" borderId="3" applyAlignment="1" pivotButton="0" quotePrefix="0" xfId="0">
      <alignment vertical="center" wrapText="1" indent="1"/>
    </xf>
    <xf numFmtId="0" fontId="5" fillId="0" borderId="3" applyAlignment="1" pivotButton="0" quotePrefix="0" xfId="0">
      <alignment horizontal="center" vertical="center"/>
    </xf>
    <xf numFmtId="0" fontId="2" fillId="0" borderId="3" applyAlignment="1" pivotButton="0" quotePrefix="0" xfId="0">
      <alignment vertical="center" wrapText="1" indent="1"/>
    </xf>
    <xf numFmtId="0" fontId="5" fillId="0" borderId="0" applyAlignment="1" pivotButton="0" quotePrefix="0" xfId="0">
      <alignment indent="1"/>
    </xf>
    <xf numFmtId="1" fontId="5" fillId="0" borderId="0" applyAlignment="1" pivotButton="0" quotePrefix="0" xfId="0">
      <alignment horizontal="center"/>
    </xf>
    <xf numFmtId="0" fontId="4" fillId="3" borderId="1" applyAlignment="1" applyProtection="1" pivotButton="0" quotePrefix="0" xfId="0">
      <alignment horizontal="left" vertical="center"/>
      <protection locked="0" hidden="0"/>
    </xf>
    <xf numFmtId="0" fontId="14" fillId="0" borderId="0" applyAlignment="1" pivotButton="0" quotePrefix="0" xfId="0">
      <alignment vertical="center" shrinkToFit="1"/>
    </xf>
    <xf numFmtId="0" fontId="13" fillId="0" borderId="0" applyAlignment="1" pivotButton="0" quotePrefix="0" xfId="0">
      <alignment horizontal="right" vertical="center"/>
    </xf>
    <xf numFmtId="0" fontId="16" fillId="0" borderId="0" pivotButton="0" quotePrefix="0" xfId="0"/>
    <xf numFmtId="0" fontId="2" fillId="0" borderId="0" applyAlignment="1" pivotButton="0" quotePrefix="0" xfId="0">
      <alignment horizontal="right" vertical="center"/>
    </xf>
    <xf numFmtId="0" fontId="5" fillId="3" borderId="1" applyAlignment="1" applyProtection="1" pivotButton="0" quotePrefix="0" xfId="0">
      <alignment horizontal="right" vertical="center"/>
      <protection locked="0" hidden="0"/>
    </xf>
    <xf numFmtId="0" fontId="0" fillId="0" borderId="4" pivotButton="0" quotePrefix="0" xfId="0"/>
    <xf numFmtId="0" fontId="8" fillId="0" borderId="0" pivotButton="0" quotePrefix="0" xfId="0"/>
    <xf numFmtId="0" fontId="9" fillId="0" borderId="0" pivotButton="0" quotePrefix="0" xfId="0"/>
    <xf numFmtId="0" fontId="0" fillId="0" borderId="5" pivotButton="0" quotePrefix="0" xfId="0"/>
    <xf numFmtId="0" fontId="5" fillId="0" borderId="3" applyAlignment="1" pivotButton="0" quotePrefix="0" xfId="0">
      <alignment vertical="center" indent="1"/>
    </xf>
    <xf numFmtId="0" fontId="0" fillId="0" borderId="6" pivotButton="0" quotePrefix="0" xfId="0"/>
    <xf numFmtId="0" fontId="4" fillId="0" borderId="3" applyAlignment="1" pivotButton="0" quotePrefix="0" xfId="0">
      <alignment vertical="center" indent="1"/>
    </xf>
    <xf numFmtId="0" fontId="5" fillId="0" borderId="7" applyAlignment="1" pivotButton="0" quotePrefix="0" xfId="0">
      <alignment vertical="center" indent="1"/>
    </xf>
    <xf numFmtId="0" fontId="0" fillId="0" borderId="8" pivotButton="0" quotePrefix="0" xfId="0"/>
    <xf numFmtId="164" fontId="5" fillId="5" borderId="7" applyAlignment="1" pivotButton="0" quotePrefix="0" xfId="0">
      <alignment horizontal="right" vertical="center"/>
    </xf>
    <xf numFmtId="164" fontId="5" fillId="0" borderId="7" applyAlignment="1" pivotButton="0" quotePrefix="0" xfId="0">
      <alignment horizontal="right" vertical="center"/>
    </xf>
    <xf numFmtId="0" fontId="17" fillId="0" borderId="0" applyAlignment="1" pivotButton="0" quotePrefix="0" xfId="0">
      <alignment vertical="top" wrapText="1"/>
    </xf>
    <xf numFmtId="165" fontId="4" fillId="0" borderId="3" applyAlignment="1" pivotButton="0" quotePrefix="0" xfId="0">
      <alignment horizontal="right" vertical="center"/>
    </xf>
    <xf numFmtId="0" fontId="9" fillId="0" borderId="3" pivotButton="0" quotePrefix="0" xfId="0"/>
    <xf numFmtId="0" fontId="10" fillId="0" borderId="3" applyAlignment="1" pivotButton="0" quotePrefix="0" xfId="0">
      <alignment horizontal="center" vertical="center" wrapText="1"/>
    </xf>
    <xf numFmtId="4" fontId="4" fillId="0" borderId="3" applyAlignment="1" pivotButton="0" quotePrefix="0" xfId="0">
      <alignment horizontal="right" vertical="center"/>
    </xf>
    <xf numFmtId="0" fontId="11" fillId="0" borderId="0" pivotButton="0" quotePrefix="0" xfId="0"/>
    <xf numFmtId="0" fontId="12" fillId="0" borderId="0" pivotButton="0" quotePrefix="0" xfId="0"/>
    <xf numFmtId="0" fontId="10" fillId="0" borderId="0" pivotButton="0" quotePrefix="0" xfId="0"/>
  </cellXfs>
  <cellStyles count="1">
    <cellStyle name="Normal" xfId="0" builtinId="0" hidden="0"/>
  </cellStyles>
  <dxfs count="3">
    <dxf>
      <font>
        <name val="Arial"/>
        <b val="1"/>
        <color rgb="003A3A3A"/>
      </font>
      <fill>
        <patternFill patternType="solid">
          <fgColor rgb="00F2F2F2"/>
          <bgColor rgb="00F2F2F2"/>
        </patternFill>
      </fill>
    </dxf>
    <dxf>
      <font>
        <name val="Arial"/>
        <b val="1"/>
        <color rgb="000B7A5A"/>
      </font>
      <fill>
        <patternFill patternType="solid">
          <fgColor rgb="00E6F4EF"/>
          <bgColor rgb="00E6F4EF"/>
        </patternFill>
      </fill>
    </dxf>
    <dxf>
      <font>
        <name val="Arial"/>
        <b val="1"/>
        <color rgb="00B42318"/>
      </font>
      <fill>
        <patternFill patternType="solid">
          <fgColor rgb="00FDECEA"/>
          <b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2381250" cy="7810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a.me/60194777119" TargetMode="External" Id="rId1" /><Relationship Type="http://schemas.openxmlformats.org/officeDocument/2006/relationships/hyperlink" Target="https://ntms.com.my" TargetMode="External" Id="rId2" /><Relationship Type="http://schemas.openxmlformats.org/officeDocument/2006/relationships/drawing" Target="/xl/drawings/drawing1.xml" Id="rId3" /></Relationships>
</file>

<file path=xl/worksheets/sheet1.xml><?xml version="1.0" encoding="utf-8"?>
<worksheet xmlns="http://schemas.openxmlformats.org/spreadsheetml/2006/main">
  <sheetPr>
    <tabColor rgb="001A1A1A"/>
    <outlinePr summaryBelow="1" summaryRight="1"/>
    <pageSetUpPr fitToPage="1"/>
  </sheetPr>
  <dimension ref="B6:I49"/>
  <sheetViews>
    <sheetView showGridLines="0" tabSelected="1" workbookViewId="0">
      <selection activeCell="A1" sqref="A1"/>
    </sheetView>
  </sheetViews>
  <sheetFormatPr baseColWidth="8" defaultRowHeight="15"/>
  <cols>
    <col width="3" customWidth="1" min="1" max="1"/>
    <col width="5" customWidth="1" min="2" max="2"/>
    <col width="30" customWidth="1" min="3" max="3"/>
    <col width="14" customWidth="1" min="4" max="4"/>
    <col width="14" customWidth="1" min="5" max="5"/>
    <col width="14" customWidth="1" min="6" max="6"/>
    <col width="14" customWidth="1" min="7" max="7"/>
    <col width="14" customWidth="1" min="8" max="8"/>
    <col width="14" customWidth="1" min="9" max="9"/>
    <col width="3" customWidth="1" min="10" max="10"/>
  </cols>
  <sheetData>
    <row r="1" ht="24" customHeight="1"/>
    <row r="2" ht="24" customHeight="1"/>
    <row r="3" ht="24" customHeight="1"/>
    <row r="4" ht="24" customHeight="1"/>
    <row r="6" ht="46" customHeight="1">
      <c r="B6" s="1" t="inlineStr">
        <is>
          <t>Templat Gaji &amp; Slip Gaji</t>
        </is>
      </c>
    </row>
    <row r="7" ht="22" customHeight="1">
      <c r="B7" s="2" t="inlineStr">
        <is>
          <t>Templat gaji dan slip gaji percuma untuk PKS di Perlis, daripada NTMS</t>
        </is>
      </c>
    </row>
    <row r="8" ht="8" customHeight="1">
      <c r="B8" s="3" t="n"/>
      <c r="C8" s="3" t="n"/>
      <c r="D8" s="3" t="n"/>
      <c r="E8" s="3" t="n"/>
      <c r="F8" s="3" t="n"/>
      <c r="G8" s="3" t="n"/>
      <c r="H8" s="3" t="n"/>
      <c r="I8" s="3" t="n"/>
    </row>
    <row r="10" ht="20" customHeight="1">
      <c r="B10" s="4" t="inlineStr">
        <is>
          <t>Selamat datang. Fail ini mengira gaji bersih setiap pekerja anda — KWSP, PERKESO, SIP dan PCB — daripada gaji kasar bulanan, kemudian cetak slip gaji seorang demi seorang. Semuanya dikira sendiri, tanpa kata laluan.</t>
        </is>
      </c>
    </row>
    <row r="11" ht="20" customHeight="1"/>
    <row r="12" ht="20" customHeight="1"/>
    <row r="13" ht="10" customHeight="1"/>
    <row r="14" ht="30" customHeight="1">
      <c r="B14" s="5" t="inlineStr">
        <is>
          <t>Mulakan dalam 3 langkah</t>
        </is>
      </c>
    </row>
    <row r="15" ht="34" customHeight="1">
      <c r="B15" s="6" t="n">
        <v>1</v>
      </c>
      <c r="C15" s="7" t="inlineStr">
        <is>
          <t>Isi Tetapan</t>
        </is>
      </c>
      <c r="D15" s="8" t="n"/>
      <c r="E15" s="9" t="inlineStr">
        <is>
          <t>Nama syarikat dan no. majikan (pilihan) — sekali sahaja.</t>
        </is>
      </c>
      <c r="F15" s="8" t="n"/>
      <c r="G15" s="8" t="n"/>
      <c r="H15" s="8" t="n"/>
      <c r="I15" s="8" t="n"/>
    </row>
    <row r="16" ht="34" customHeight="1">
      <c r="B16" s="6" t="n">
        <v>2</v>
      </c>
      <c r="C16" s="7" t="inlineStr">
        <is>
          <t>Isi Pekerja</t>
        </is>
      </c>
      <c r="D16" s="8" t="n"/>
      <c r="E16" s="9" t="inlineStr">
        <is>
          <t>Satu baris = satu pekerja: nama, profil, gaji kasar dan kategori PCB.</t>
        </is>
      </c>
      <c r="F16" s="8" t="n"/>
      <c r="G16" s="8" t="n"/>
      <c r="H16" s="8" t="n"/>
      <c r="I16" s="8" t="n"/>
    </row>
    <row r="17" ht="34" customHeight="1">
      <c r="B17" s="6" t="n">
        <v>3</v>
      </c>
      <c r="C17" s="7" t="inlineStr">
        <is>
          <t>Semak, lalu cetak Slip Gaji</t>
        </is>
      </c>
      <c r="D17" s="8" t="n"/>
      <c r="E17" s="9" t="inlineStr">
        <is>
          <t>Buka Semakan — mesti LULUS. Kemudian pilih nama di Slip Gaji dan cetak.</t>
        </is>
      </c>
      <c r="F17" s="8" t="n"/>
      <c r="G17" s="8" t="n"/>
      <c r="H17" s="8" t="n"/>
      <c r="I17" s="8" t="n"/>
    </row>
    <row r="18" ht="12" customHeight="1"/>
    <row r="19" ht="30" customHeight="1">
      <c r="B19" s="5" t="inlineStr">
        <is>
          <t>Fail anda sekarang</t>
        </is>
      </c>
    </row>
    <row r="20" ht="22" customHeight="1">
      <c r="B20" s="10" t="inlineStr">
        <is>
          <t>Perniagaan</t>
        </is>
      </c>
      <c r="C20" s="8" t="n"/>
      <c r="D20" s="11">
        <f>IF(BizNama="","(belum diisi — lihat Tetapan)",BizNama)</f>
        <v/>
      </c>
      <c r="E20" s="8" t="n"/>
      <c r="F20" s="8" t="n"/>
      <c r="G20" s="8" t="n"/>
      <c r="H20" s="8" t="n"/>
      <c r="I20" s="8" t="n"/>
    </row>
    <row r="21" ht="22" customHeight="1">
      <c r="B21" s="10" t="inlineStr">
        <is>
          <t>Skop sah untuk</t>
        </is>
      </c>
      <c r="C21" s="8" t="n"/>
      <c r="D21" s="11">
        <f>"Sah untuk gaji bulanan TETAP, bulan gaji Jun 2026 hingga Disember 2026"</f>
        <v/>
      </c>
      <c r="E21" s="8" t="n"/>
      <c r="F21" s="8" t="n"/>
      <c r="G21" s="8" t="n"/>
      <c r="H21" s="8" t="n"/>
      <c r="I21" s="8" t="n"/>
    </row>
    <row r="22" ht="22" customHeight="1">
      <c r="B22" s="10" t="inlineStr">
        <is>
          <t>Bilangan pekerja diisi</t>
        </is>
      </c>
      <c r="C22" s="8" t="n"/>
      <c r="D22" s="12">
        <f>BilPekerja</f>
        <v/>
      </c>
      <c r="E22" s="8" t="n"/>
      <c r="F22" s="8" t="n"/>
      <c r="G22" s="8" t="n"/>
      <c r="H22" s="8" t="n"/>
      <c r="I22" s="8" t="n"/>
    </row>
    <row r="23" ht="22" customHeight="1">
      <c r="B23" s="10" t="inlineStr">
        <is>
          <t>Semakan</t>
        </is>
      </c>
      <c r="C23" s="8" t="n"/>
      <c r="D23" s="11">
        <f>SM_Status</f>
        <v/>
      </c>
      <c r="E23" s="8" t="n"/>
      <c r="F23" s="8" t="n"/>
      <c r="G23" s="8" t="n"/>
      <c r="H23" s="8" t="n"/>
      <c r="I23" s="8" t="n"/>
    </row>
    <row r="24" ht="14" customHeight="1"/>
    <row r="25" ht="22" customHeight="1">
      <c r="B25" s="13" t="inlineStr">
        <is>
          <t>ANGGARAN SAHAJA</t>
        </is>
      </c>
    </row>
    <row r="26" ht="22" customHeight="1">
      <c r="B26" s="14" t="inlineStr">
        <is>
          <t>Fail ini bukan nasihat cukai dan bukan pengiraan rasmi LHDN/KWSP/PERKESO. PCB dikira seperti bulan 1 (n=11) bagi gaji tetap bulanan — bonus, elaun tidak tetap, TP1 dan gaji berubah TIDAK dikira. Untuk perkara ini, hubungi NTMS.</t>
        </is>
      </c>
    </row>
    <row r="27" ht="22" customHeight="1"/>
    <row r="29" ht="30" customHeight="1">
      <c r="B29" s="5" t="inlineStr">
        <is>
          <t>Semua helaian</t>
        </is>
      </c>
    </row>
    <row r="30" ht="22" customHeight="1">
      <c r="B30" s="15" t="inlineStr">
        <is>
          <t>MASUKKAN DATA</t>
        </is>
      </c>
      <c r="C30" s="3" t="n"/>
      <c r="D30" s="15" t="inlineStr">
        <is>
          <t>LAPORAN DAN CETAKAN</t>
        </is>
      </c>
      <c r="E30" s="3" t="n"/>
      <c r="F30" s="3" t="n"/>
      <c r="G30" s="15" t="inlineStr">
        <is>
          <t>RUJUKAN</t>
        </is>
      </c>
      <c r="H30" s="3" t="n"/>
      <c r="I30" s="3" t="n"/>
    </row>
    <row r="31" ht="20" customHeight="1">
      <c r="B31" s="16" t="inlineStr">
        <is>
          <t>Tetapan</t>
        </is>
      </c>
      <c r="D31" s="16" t="inlineStr">
        <is>
          <t>Semakan</t>
        </is>
      </c>
      <c r="G31" s="16" t="inlineStr">
        <is>
          <t>Jadual Kadar</t>
        </is>
      </c>
    </row>
    <row r="32" ht="20" customHeight="1">
      <c r="B32" s="16" t="inlineStr">
        <is>
          <t>Pekerja</t>
        </is>
      </c>
      <c r="D32" s="16" t="inlineStr">
        <is>
          <t>Slip Gaji</t>
        </is>
      </c>
      <c r="G32" s="16" t="inlineStr">
        <is>
          <t>Panduan</t>
        </is>
      </c>
    </row>
    <row r="33" ht="20" customHeight="1">
      <c r="G33" s="16" t="inlineStr">
        <is>
          <t>Penafian</t>
        </is>
      </c>
    </row>
    <row r="39" ht="12" customHeight="1"/>
    <row r="40" ht="8" customHeight="1">
      <c r="B40" s="3" t="n"/>
      <c r="C40" s="3" t="n"/>
      <c r="D40" s="3" t="n"/>
      <c r="E40" s="3" t="n"/>
      <c r="F40" s="3" t="n"/>
      <c r="G40" s="3" t="n"/>
      <c r="H40" s="3" t="n"/>
      <c r="I40" s="3" t="n"/>
    </row>
    <row r="41" ht="28" customHeight="1">
      <c r="B41" s="17" t="inlineStr">
        <is>
          <t>Perlukan bantuan?  Hubungi NTMS</t>
        </is>
      </c>
    </row>
    <row r="42">
      <c r="B42" s="18" t="inlineStr">
        <is>
          <t>Noorlaila Tax &amp; Management Services (NTMS)</t>
        </is>
      </c>
    </row>
    <row r="43" ht="20" customHeight="1">
      <c r="B43" s="19" t="inlineStr">
        <is>
          <t>Telefon</t>
        </is>
      </c>
      <c r="D43" s="20" t="inlineStr">
        <is>
          <t>+60 19-477 7119</t>
        </is>
      </c>
    </row>
    <row r="44" ht="20" customHeight="1">
      <c r="B44" s="19" t="inlineStr">
        <is>
          <t>WhatsApp</t>
        </is>
      </c>
      <c r="D44" s="21" t="inlineStr">
        <is>
          <t>https://wa.me/60194777119</t>
        </is>
      </c>
    </row>
    <row r="45" ht="20" customHeight="1">
      <c r="B45" s="19" t="inlineStr">
        <is>
          <t>Laman web</t>
        </is>
      </c>
      <c r="D45" s="21" t="inlineStr">
        <is>
          <t>ntms.com.my</t>
        </is>
      </c>
    </row>
    <row r="46" ht="20" customHeight="1">
      <c r="B46" s="19" t="inlineStr">
        <is>
          <t>Alamat</t>
        </is>
      </c>
      <c r="D46" s="20" t="inlineStr">
        <is>
          <t>16-A, Lorong Seruling, Jalan Raja Syed Alwi, 01000 Kangar, Perlis</t>
        </is>
      </c>
    </row>
    <row r="47" ht="8" customHeight="1"/>
    <row r="48">
      <c r="B48" s="22" t="inlineStr">
        <is>
          <t>Perkhidmatan Cukai dan Pengurusan Profesional untuk PKS — sejak 1999.</t>
        </is>
      </c>
    </row>
    <row r="49">
      <c r="B49" s="23" t="inlineStr">
        <is>
          <t>Percuma untuk PKS di Perlis   |   Versi 1.0.0   |   Kadar dibaca 22 Sep 2026 (tahun taksiran PCB 2026)</t>
        </is>
      </c>
    </row>
  </sheetData>
  <sheetProtection selectLockedCells="0" selectUnlockedCells="0" sheet="1" objects="0" insertRows="1" insertHyperlinks="1" autoFilter="0" scenarios="0" formatColumns="0" deleteColumns="1" insertColumns="1" pivotTables="1" deleteRows="1" formatCells="1" formatRows="0" sort="1"/>
  <mergeCells count="44">
    <mergeCell ref="B7:I7"/>
    <mergeCell ref="C15:D15"/>
    <mergeCell ref="B25:I25"/>
    <mergeCell ref="D32:F32"/>
    <mergeCell ref="B46:C46"/>
    <mergeCell ref="B22:C22"/>
    <mergeCell ref="B31:C31"/>
    <mergeCell ref="G30:I30"/>
    <mergeCell ref="E17:I17"/>
    <mergeCell ref="G33:I33"/>
    <mergeCell ref="B43:C43"/>
    <mergeCell ref="D43:I43"/>
    <mergeCell ref="B21:C21"/>
    <mergeCell ref="B48:I48"/>
    <mergeCell ref="C16:D16"/>
    <mergeCell ref="B23:C23"/>
    <mergeCell ref="B42:I42"/>
    <mergeCell ref="B14:I14"/>
    <mergeCell ref="D30:F30"/>
    <mergeCell ref="B10:I12"/>
    <mergeCell ref="G32:I32"/>
    <mergeCell ref="E15:I15"/>
    <mergeCell ref="B44:C44"/>
    <mergeCell ref="B29:I29"/>
    <mergeCell ref="D23:I23"/>
    <mergeCell ref="G31:I31"/>
    <mergeCell ref="B19:I19"/>
    <mergeCell ref="B26:I27"/>
    <mergeCell ref="D20:I20"/>
    <mergeCell ref="D44:I44"/>
    <mergeCell ref="C17:D17"/>
    <mergeCell ref="B49:I49"/>
    <mergeCell ref="B30:C30"/>
    <mergeCell ref="D46:I46"/>
    <mergeCell ref="B6:I6"/>
    <mergeCell ref="E16:I16"/>
    <mergeCell ref="B20:C20"/>
    <mergeCell ref="D22:I22"/>
    <mergeCell ref="D31:F31"/>
    <mergeCell ref="B45:C45"/>
    <mergeCell ref="D45:I45"/>
    <mergeCell ref="B32:C32"/>
    <mergeCell ref="B41:I41"/>
    <mergeCell ref="D21:I21"/>
  </mergeCells>
  <conditionalFormatting sqref="D23:I23">
    <cfRule type="expression" priority="1" dxfId="0">
      <formula>BizNama=""</formula>
    </cfRule>
    <cfRule type="expression" priority="2" dxfId="1">
      <formula>AND(BizNama&lt;&gt;"",SM_Gagal=0)</formula>
    </cfRule>
    <cfRule type="expression" priority="3" dxfId="2">
      <formula>AND(BizNama&lt;&gt;"",SM_Gagal&gt;0)</formula>
    </cfRule>
  </conditionalFormatting>
  <hyperlinks>
    <hyperlink ref="C15" location="'Tetapan'!A1" display="Isi Tetapan"/>
    <hyperlink ref="C16" location="'Pekerja'!A1" display="Isi Pekerja"/>
    <hyperlink ref="C17" location="'Semakan'!A1" display="Semak, lalu cetak Slip Gaji"/>
    <hyperlink ref="B31" location="'Tetapan'!A1" display="Tetapan"/>
    <hyperlink ref="D31" location="'Semakan'!A1" display="Semakan"/>
    <hyperlink ref="G31" location="'Jadual Kadar'!A1" display="Jadual Kadar"/>
    <hyperlink ref="B32" location="'Pekerja'!A1" display="Pekerja"/>
    <hyperlink ref="D32" location="'Slip Gaji'!A1" display="Slip Gaji"/>
    <hyperlink ref="G32" location="'Panduan'!A1" display="Panduan"/>
    <hyperlink ref="G33" location="'Penafian'!A1" display="Penafian"/>
    <hyperlink xmlns:r="http://schemas.openxmlformats.org/officeDocument/2006/relationships" ref="D44" r:id="rId1"/>
    <hyperlink xmlns:r="http://schemas.openxmlformats.org/officeDocument/2006/relationships" ref="D45" r:id="rId2"/>
  </hyperlinks>
  <printOptions horizontalCentered="1"/>
  <pageMargins left="0.5" right="0.5" top="0.8" bottom="0.7" header="0.3" footer="0.3"/>
  <pageSetup orientation="portrait" paperSize="9" fitToHeight="1"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drawing xmlns:r="http://schemas.openxmlformats.org/officeDocument/2006/relationships" r:id="rId3"/>
</worksheet>
</file>

<file path=xl/worksheets/sheet2.xml><?xml version="1.0" encoding="utf-8"?>
<worksheet xmlns="http://schemas.openxmlformats.org/spreadsheetml/2006/main">
  <sheetPr>
    <tabColor rgb="001A1A1A"/>
    <outlinePr summaryBelow="1" summaryRight="1"/>
    <pageSetUpPr fitToPage="1"/>
  </sheetPr>
  <dimension ref="A2:B31"/>
  <sheetViews>
    <sheetView showGridLines="0" tabSelected="0" workbookViewId="0">
      <selection activeCell="A1" sqref="A1"/>
    </sheetView>
  </sheetViews>
  <sheetFormatPr baseColWidth="8" defaultRowHeight="15"/>
  <cols>
    <col width="3" customWidth="1" min="1" max="1"/>
    <col width="110" customWidth="1" min="2" max="2"/>
    <col width="3" customWidth="1" min="3" max="3"/>
  </cols>
  <sheetData>
    <row r="1" ht="8" customHeight="1"/>
    <row r="2" ht="30" customHeight="1">
      <c r="A2" s="24" t="inlineStr">
        <is>
          <t>Panduan</t>
        </is>
      </c>
    </row>
    <row r="3" ht="16" customHeight="1">
      <c r="A3" s="25" t="inlineStr">
        <is>
          <t>Ringkas dan dalam bahasa mudah. Baca sekali; rujuk semula bila perlu.</t>
        </is>
      </c>
    </row>
    <row r="5" ht="26" customHeight="1">
      <c r="B5" s="26" t="inlineStr">
        <is>
          <t>1   Apa yang fail ini buat</t>
        </is>
      </c>
    </row>
    <row r="6" ht="34" customHeight="1">
      <c r="B6" s="27" t="inlineStr">
        <is>
          <t>Templat Gaji &amp; Slip Gaji mengira gaji bersih bulanan sehingga 30 pekerja — KWSP, PERKESO, SIP dan PCB (cukai bulanan) — daripada gaji kasar tetap, mengikut kadar rasmi 2026. Fail ini kemudian mencetak slip gaji seorang demi seorang.</t>
        </is>
      </c>
    </row>
    <row r="7" ht="34" customHeight="1">
      <c r="B7" s="27" t="inlineStr">
        <is>
          <t>Kotak KELABU = tempat anda menaip. Kotak putih dikira sendiri dan dikunci. Helaian dilindungi TANPA kata laluan supaya formula tidak terpadam secara tidak sengaja.</t>
        </is>
      </c>
    </row>
    <row r="9" ht="26" customHeight="1">
      <c r="B9" s="26" t="inlineStr">
        <is>
          <t>2   Skop dan had penting</t>
        </is>
      </c>
    </row>
    <row r="10" ht="49" customHeight="1">
      <c r="B10" s="27" t="inlineStr">
        <is>
          <t>Sah untuk gaji bulanan TETAP, bulan gaji Jun 2026 hingga Disember 2026. Gaji tidak tetap (bonus, komisen berubah, elaun lebih masa), pekerja baharu/berhenti pertengahan tahun, TP1/TP3, dan pelarasan tahun semasa TIDAK disokong dalam versi ini.</t>
        </is>
      </c>
    </row>
    <row r="11" ht="49" customHeight="1">
      <c r="B11" s="27" t="inlineStr">
        <is>
          <t>PCB dikira menggunakan kaedah 'bulan 1' (andaian gaji tetap sepanjang tahun) — disahkan sama dengan kaedah 12 bulan penuh LHDN untuk gaji yang tidak berubah. Jika gaji pekerja berubah pertengahan tahun, hubungi NTMS untuk pengiraan semula.</t>
        </is>
      </c>
    </row>
    <row r="13" ht="26" customHeight="1">
      <c r="B13" s="26" t="inlineStr">
        <is>
          <t>3   Isi Tetapan</t>
        </is>
      </c>
    </row>
    <row r="14" ht="34" customHeight="1">
      <c r="B14" s="27" t="inlineStr">
        <is>
          <t>Nama syarikat (wajib untuk cetakan) dan no. majikan KWSP/PERKESO/LHDN E (pilihan). LINDUNG 24 Jam (SKBBK) wajib untuk pekerja asing; untuk warganegara ia LALAI IKUT tetapi boleh dikecualikan seorang demi seorang di Pekerja, lajur H.</t>
        </is>
      </c>
    </row>
    <row r="16" ht="26" customHeight="1">
      <c r="B16" s="26" t="inlineStr">
        <is>
          <t>4   Isi Pekerja</t>
        </is>
      </c>
    </row>
    <row r="17" ht="49" customHeight="1">
      <c r="B17" s="27" t="inlineStr">
        <is>
          <t>Satu baris = satu pekerja. Isi nama, profil (Warganegara &lt;60 / Warganegara 60+ / Pekerja Asing), gaji kasar bulanan dan kategori PCB (1 = bujang; 2 = berkahwin, pasangan tidak bekerja; 3 = berkahwin, pasangan bekerja, atau lain). Bilangan anak dan zakat gaji (jika ada) juga diisi di sini.</t>
        </is>
      </c>
    </row>
    <row r="18" ht="34" customHeight="1">
      <c r="B18" s="27" t="inlineStr">
        <is>
          <t>KWSP, PERKESO, SIP dan PCB dikira automatik daripada Jadual Kadar mengikut profil dan gaji yang anda isi — jangan taip angka ini sendiri.</t>
        </is>
      </c>
    </row>
    <row r="20" ht="26" customHeight="1">
      <c r="B20" s="26" t="inlineStr">
        <is>
          <t>5   Semak</t>
        </is>
      </c>
    </row>
    <row r="21" ht="19" customHeight="1">
      <c r="B21" s="27" t="inlineStr">
        <is>
          <t>Buka Semakan. Semua baris mesti OK sebelum anda cetak sebarang slip gaji.</t>
        </is>
      </c>
    </row>
    <row r="23" ht="26" customHeight="1">
      <c r="B23" s="26" t="inlineStr">
        <is>
          <t>6   Cetak Slip Gaji</t>
        </is>
      </c>
    </row>
    <row r="24" ht="34" customHeight="1">
      <c r="B24" s="27" t="inlineStr">
        <is>
          <t>Buka Slip Gaji, pilih nama pekerja daripada senarai, semak paparan, kemudian cetak (Fail &gt; Cetak). Satu slip dicetak pada satu masa.</t>
        </is>
      </c>
    </row>
    <row r="26" ht="26" customHeight="1">
      <c r="B26" s="26" t="inlineStr">
        <is>
          <t>7   Apa yang fail ini TIDAK buat</t>
        </is>
      </c>
    </row>
    <row r="27" ht="49" customHeight="1">
      <c r="B27" s="27" t="inlineStr">
        <is>
          <t>Tidak mengendalikan gaji tidak tetap, bonus, elaun lebih masa, EA/EA(1), borang E, CP8D, penyata KWSP/PERKESO sebenar untuk penyerahan, atau pekerja yang mula/berhenti pertengahan bulan. Ia bukan penyata rasmi dan bukan nasihat cukai. Untuk perkara ini, hubungi NTMS.</t>
        </is>
      </c>
    </row>
    <row r="29" ht="26" customHeight="1">
      <c r="B29" s="26" t="inlineStr">
        <is>
          <t>8   Tip cetak dan simpan</t>
        </is>
      </c>
    </row>
    <row r="30" ht="19" customHeight="1">
      <c r="B30" s="27" t="inlineStr">
        <is>
          <t>Semua helaian cetakan disediakan untuk kertas A4. Simpan salinan fail selepas setiap sesi.</t>
        </is>
      </c>
    </row>
    <row r="31" ht="34" customHeight="1">
      <c r="B31" s="27" t="inlineStr">
        <is>
          <t>Versi 1.0.0 fail ini tidak mengandungi makro. Jika Excel menunjukkan bar kuning 'Enable Editing', klik itu supaya kotak menu (dropdown) dan pengiraan berfungsi.</t>
        </is>
      </c>
    </row>
  </sheetData>
  <sheetProtection selectLockedCells="0" selectUnlockedCells="0" sheet="1" objects="0" insertRows="1" insertHyperlinks="1" autoFilter="0" scenarios="0" formatColumns="0" deleteColumns="1" insertColumns="1" pivotTables="1" deleteRows="1" formatCells="1" formatRows="0" sort="1"/>
  <printOptions horizontalCentered="1"/>
  <pageMargins left="0.5" right="0.5" top="0.8" bottom="0.7" header="0.3" footer="0.3"/>
  <pageSetup orientation="portrait" paperSize="9" fitToHeight="0"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worksheet>
</file>

<file path=xl/worksheets/sheet3.xml><?xml version="1.0" encoding="utf-8"?>
<worksheet xmlns="http://schemas.openxmlformats.org/spreadsheetml/2006/main">
  <sheetPr>
    <tabColor rgb="001A1A1A"/>
    <outlinePr summaryBelow="1" summaryRight="1"/>
    <pageSetUpPr fitToPage="1"/>
  </sheetPr>
  <dimension ref="A2:D16"/>
  <sheetViews>
    <sheetView showGridLines="0" tabSelected="0" workbookViewId="0">
      <selection activeCell="A1" sqref="A1"/>
    </sheetView>
  </sheetViews>
  <sheetFormatPr baseColWidth="8" defaultRowHeight="15"/>
  <cols>
    <col width="2" customWidth="1" min="1" max="1"/>
    <col width="26" customWidth="1" min="2" max="2"/>
    <col width="40" customWidth="1" min="3" max="3"/>
    <col width="44" customWidth="1" min="4" max="4"/>
  </cols>
  <sheetData>
    <row r="1" ht="8" customHeight="1"/>
    <row r="2" ht="30" customHeight="1">
      <c r="A2" s="24" t="inlineStr">
        <is>
          <t>Tetapan</t>
        </is>
      </c>
    </row>
    <row r="3" ht="16" customHeight="1">
      <c r="A3" s="25" t="inlineStr">
        <is>
          <t>Isi nama syarikat sekali sahaja. Kotak KELABU = tempat anda menaip.</t>
        </is>
      </c>
    </row>
    <row r="5" ht="20" customHeight="1">
      <c r="A5" s="28" t="inlineStr">
        <is>
          <t>1   MAJIKAN</t>
        </is>
      </c>
      <c r="B5" s="29" t="n"/>
      <c r="C5" s="29" t="n"/>
      <c r="D5" s="29" t="n"/>
    </row>
    <row r="6" ht="20" customHeight="1">
      <c r="B6" s="20" t="inlineStr">
        <is>
          <t>Nama syarikat / perniagaan</t>
        </is>
      </c>
      <c r="C6" s="30" t="inlineStr"/>
    </row>
    <row r="7" ht="26" customHeight="1">
      <c r="B7" s="31" t="inlineStr">
        <is>
          <t>No. majikan KWSP / PERKESO / LHDN E (pilihan, untuk cetakan sahaja)</t>
        </is>
      </c>
      <c r="C7" s="30" t="inlineStr"/>
    </row>
    <row r="9" ht="20" customHeight="1">
      <c r="A9" s="28" t="inlineStr">
        <is>
          <t>2   SKOP</t>
        </is>
      </c>
      <c r="B9" s="29" t="n"/>
      <c r="C9" s="29" t="n"/>
      <c r="D9" s="29" t="n"/>
    </row>
    <row r="10" ht="20" customHeight="1">
      <c r="B10" s="20" t="inlineStr">
        <is>
          <t>Sah untuk</t>
        </is>
      </c>
      <c r="C10" s="32" t="inlineStr">
        <is>
          <t>Sah untuk gaji bulanan TETAP, bulan gaji Jun 2026 hingga Disember 2026</t>
        </is>
      </c>
    </row>
    <row r="11" ht="40" customHeight="1">
      <c r="B11" s="31" t="inlineStr">
        <is>
          <t>LINDUNG 24 Jam (SKBBK)</t>
        </is>
      </c>
      <c r="C11" s="33" t="inlineStr">
        <is>
          <t>Wajib untuk pekerja asing. Untuk warganegara: pilihan sejak 8 Jul 2026, LALAI IKUT (boleh opt-out setiap pekerja di Pekerja, lajur H).</t>
        </is>
      </c>
    </row>
    <row r="13" ht="20" customHeight="1">
      <c r="A13" s="28" t="inlineStr">
        <is>
          <t>3   RINGKASAN FAIL INI</t>
        </is>
      </c>
      <c r="B13" s="29" t="n"/>
      <c r="C13" s="29" t="n"/>
      <c r="D13" s="29" t="n"/>
    </row>
    <row r="14" ht="20" customHeight="1">
      <c r="B14" s="20" t="inlineStr">
        <is>
          <t>Bilangan pekerja diisi</t>
        </is>
      </c>
      <c r="C14" s="34">
        <f>COUNTA(Pekerja!$F$9:$F$38)</f>
        <v/>
      </c>
    </row>
    <row r="15" ht="20" customHeight="1">
      <c r="B15" s="20" t="inlineStr">
        <is>
          <t>Jumlah gaji kasar bulanan</t>
        </is>
      </c>
      <c r="C15" s="35">
        <f>SUM(Pekerja!$F$9:$F$38)</f>
        <v/>
      </c>
    </row>
    <row r="16" ht="20" customHeight="1">
      <c r="B16" s="20" t="inlineStr">
        <is>
          <t>Jumlah kos majikan bulanan</t>
        </is>
      </c>
      <c r="C16" s="35">
        <f>SUM(Pekerja!$Z$9:$Z$38)</f>
        <v/>
      </c>
    </row>
  </sheetData>
  <sheetProtection selectLockedCells="0" selectUnlockedCells="0" sheet="1" objects="0" insertRows="1" insertHyperlinks="1" autoFilter="0" scenarios="0" formatColumns="0" deleteColumns="1" insertColumns="1" pivotTables="1" deleteRows="1" formatCells="1" formatRows="0" sort="1"/>
  <mergeCells count="4">
    <mergeCell ref="C11:D11"/>
    <mergeCell ref="C10:D10"/>
    <mergeCell ref="C6:D6"/>
    <mergeCell ref="C7:D7"/>
  </mergeCells>
  <printOptions horizontalCentered="1"/>
  <pageMargins left="0.5" right="0.5" top="0.8" bottom="0.7" header="0.3" footer="0.3"/>
  <pageSetup orientation="portrait" paperSize="9" fitToHeight="0"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worksheet>
</file>

<file path=xl/worksheets/sheet4.xml><?xml version="1.0" encoding="utf-8"?>
<worksheet xmlns="http://schemas.openxmlformats.org/spreadsheetml/2006/main">
  <sheetPr>
    <tabColor rgb="003A3A3A"/>
    <outlinePr summaryBelow="1" summaryRight="1"/>
    <pageSetUpPr fitToPage="1"/>
  </sheetPr>
  <dimension ref="A2:AE38"/>
  <sheetViews>
    <sheetView showGridLines="0" tabSelected="0" workbookViewId="0">
      <selection activeCell="A1" sqref="A1"/>
    </sheetView>
  </sheetViews>
  <sheetFormatPr baseColWidth="8" defaultRowHeight="15"/>
  <cols>
    <col width="4" customWidth="1" min="1" max="1"/>
    <col width="22" customWidth="1" min="2" max="2"/>
    <col width="14" customWidth="1" min="3" max="3"/>
    <col width="15" customWidth="1" min="4" max="4"/>
    <col width="11" customWidth="1" min="5" max="5"/>
    <col width="7" customWidth="1" min="6" max="6"/>
    <col width="12" customWidth="1" min="7" max="7"/>
    <col width="11" customWidth="1" min="8" max="8"/>
    <col width="8" customWidth="1" min="9" max="9"/>
    <col width="7" customWidth="1" min="10" max="10"/>
    <col width="10"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9" customWidth="1" min="21" max="21"/>
    <col width="10" customWidth="1" min="22" max="22"/>
    <col width="9" customWidth="1" min="23" max="23"/>
    <col width="10" customWidth="1" min="24" max="24"/>
    <col width="9" customWidth="1" min="25" max="25"/>
    <col width="11" customWidth="1" min="26" max="26"/>
    <col width="11" customWidth="1" min="27" max="27"/>
    <col width="9" customWidth="1" min="28" max="28"/>
    <col width="13" customWidth="1" min="29" max="29"/>
    <col width="13" customWidth="1" min="30" max="30"/>
    <col width="13" customWidth="1" min="31" max="31"/>
  </cols>
  <sheetData>
    <row r="1" ht="8" customHeight="1"/>
    <row r="2" ht="30" customHeight="1">
      <c r="A2" s="24" t="inlineStr">
        <is>
          <t>Pekerja</t>
        </is>
      </c>
    </row>
    <row r="3" ht="16" customHeight="1">
      <c r="A3" s="25" t="inlineStr">
        <is>
          <t>Setiap baris = seorang pekerja, gaji bulanan tetap. Kotak KELABU = tempat anda menaip. Lajur J-AB dikira sendiri daripada Jadual Kadar. Kaedah PCB: bulan 1 (n=11), sah untuk gaji tetap sepanjang bulan Jun-Dis 2026 — lihat Panduan. Lajur AC-AE (No. pekerja/KWSP/PERKESO) pilihan — biar kosong jika tiada; ia dipaparkan di Slip Gaji hanya bila diisi.</t>
        </is>
      </c>
    </row>
    <row r="4" ht="22" customHeight="1">
      <c r="A4" s="36" t="inlineStr">
        <is>
          <t>Jumlah</t>
        </is>
      </c>
      <c r="G4" s="37">
        <f>SUM(G9:G38)</f>
        <v/>
      </c>
      <c r="L4" s="37">
        <f>SUM(L9:L38)</f>
        <v/>
      </c>
      <c r="M4" s="37">
        <f>SUM(M9:M38)</f>
        <v/>
      </c>
      <c r="N4" s="37">
        <f>SUM(N9:N38)</f>
        <v/>
      </c>
      <c r="O4" s="37">
        <f>SUM(O9:O38)</f>
        <v/>
      </c>
      <c r="P4" s="37">
        <f>SUM(P9:P38)</f>
        <v/>
      </c>
      <c r="Q4" s="37">
        <f>SUM(Q9:Q38)</f>
        <v/>
      </c>
      <c r="R4" s="37">
        <f>SUM(R9:R38)</f>
        <v/>
      </c>
      <c r="S4" s="37">
        <f>SUM(S9:S38)</f>
        <v/>
      </c>
      <c r="Y4" s="37">
        <f>SUM(Y9:Y38)</f>
        <v/>
      </c>
      <c r="Z4" s="37">
        <f>SUM(Z9:Z38)</f>
        <v/>
      </c>
      <c r="AA4" s="37">
        <f>SUM(AA9:AA38)</f>
        <v/>
      </c>
    </row>
    <row r="7" ht="46" customHeight="1">
      <c r="A7" s="38" t="inlineStr">
        <is>
          <t>No.</t>
        </is>
      </c>
      <c r="B7" s="38" t="inlineStr">
        <is>
          <t>Nama pekerja</t>
        </is>
      </c>
      <c r="C7" s="38" t="inlineStr">
        <is>
          <t>No. IC /
Pasport</t>
        </is>
      </c>
      <c r="D7" s="38" t="inlineStr">
        <is>
          <t>Profil</t>
        </is>
      </c>
      <c r="E7" s="38" t="inlineStr">
        <is>
          <t>Kategori
PCB</t>
        </is>
      </c>
      <c r="F7" s="38" t="inlineStr">
        <is>
          <t>Anak
layak</t>
        </is>
      </c>
      <c r="G7" s="38" t="inlineStr">
        <is>
          <t>Gaji kasar
bulanan (RM)</t>
        </is>
      </c>
      <c r="H7" s="38" t="inlineStr">
        <is>
          <t>Zakat gaji
bulanan (RM)</t>
        </is>
      </c>
      <c r="I7" s="38" t="inlineStr">
        <is>
          <t>LINDUNG
24 Jam?</t>
        </is>
      </c>
      <c r="J7" s="39" t="inlineStr">
        <is>
          <t>Baris
kadar</t>
        </is>
      </c>
      <c r="K7" s="39" t="inlineStr">
        <is>
          <t>KWSP
asas (RM)</t>
        </is>
      </c>
      <c r="L7" s="39" t="inlineStr">
        <is>
          <t>KWSP
majikan</t>
        </is>
      </c>
      <c r="M7" s="39" t="inlineStr">
        <is>
          <t>KWSP
pekerja</t>
        </is>
      </c>
      <c r="N7" s="39" t="inlineStr">
        <is>
          <t>PERKESO
majikan</t>
        </is>
      </c>
      <c r="O7" s="39" t="inlineStr">
        <is>
          <t>PERKESO
pekerja:
keilatan</t>
        </is>
      </c>
      <c r="P7" s="39" t="inlineStr">
        <is>
          <t>PERKESO
pekerja:
SKBBK</t>
        </is>
      </c>
      <c r="Q7" s="39" t="inlineStr">
        <is>
          <t>PERKESO
pekerja
jumlah</t>
        </is>
      </c>
      <c r="R7" s="39" t="inlineStr">
        <is>
          <t>SIP
majikan</t>
        </is>
      </c>
      <c r="S7" s="39" t="inlineStr">
        <is>
          <t>SIP
pekerja</t>
        </is>
      </c>
      <c r="T7" s="39" t="inlineStr">
        <is>
          <t>Tolakan
D+S+QC</t>
        </is>
      </c>
      <c r="U7" s="39" t="inlineStr">
        <is>
          <t>K2 (elaun
KWSP purata)</t>
        </is>
      </c>
      <c r="V7" s="39" t="inlineStr">
        <is>
          <t>P (pendapatan
tahunan teratur)</t>
        </is>
      </c>
      <c r="W7" s="39" t="inlineStr">
        <is>
          <t>Cukai
setahun</t>
        </is>
      </c>
      <c r="X7" s="39" t="inlineStr">
        <is>
          <t>PCB
sebelum zakat</t>
        </is>
      </c>
      <c r="Y7" s="39" t="inlineStr">
        <is>
          <t>PCB
bersih</t>
        </is>
      </c>
      <c r="Z7" s="39" t="inlineStr">
        <is>
          <t>GAJI
BERSIH</t>
        </is>
      </c>
      <c r="AA7" s="39" t="inlineStr">
        <is>
          <t>KOS
MAJIKAN</t>
        </is>
      </c>
      <c r="AB7" s="39" t="inlineStr">
        <is>
          <t>Semakan</t>
        </is>
      </c>
      <c r="AC7" s="38" t="inlineStr">
        <is>
          <t>No. pekerja
(pilihan)</t>
        </is>
      </c>
      <c r="AD7" s="38" t="inlineStr">
        <is>
          <t>No. KWSP
(pilihan)</t>
        </is>
      </c>
      <c r="AE7" s="38" t="inlineStr">
        <is>
          <t>No. PERKESO
(pilihan)</t>
        </is>
      </c>
    </row>
    <row r="9">
      <c r="A9" s="40" t="n">
        <v>1</v>
      </c>
      <c r="B9" s="41" t="n"/>
      <c r="C9" s="41" t="n"/>
      <c r="D9" s="42" t="n"/>
      <c r="E9" s="42" t="n"/>
      <c r="F9" s="43" t="n"/>
      <c r="G9" s="44" t="n"/>
      <c r="H9" s="44" t="n"/>
      <c r="I9" s="42" t="n"/>
      <c r="J9" s="45">
        <f>IF(OR($G9="",$G9&lt;=0),"",MATCH($G9-0.001,RT_Lower,1))</f>
        <v/>
      </c>
      <c r="K9" s="46">
        <f>IF(OR($G9="",$G9&lt;=0),"",IF($D9="Warganegara 60+",$G9,IF($D9="Pekerja Asing",$G9,IF($G9&lt;=KR_KWSP_HadRendah,CEILING($G9,20),IF($G9&lt;=KR_KWSP_HadTinggi,CEILING($G9,100),$G9)))))</f>
        <v/>
      </c>
      <c r="L9" s="46">
        <f>IF(OR($G9="",$G9&lt;=0),"",IF($D9="Warganegara 60+",CEILING($G9*KR_KWSP_E_Majikan,1),IF($D9="Pekerja Asing",CEILING($G9*KR_KWSP_F_Majikan,1),CEILING($K9*IF($G9&lt;=KR_KWSP_HadRendah,KR_KWSP_A_MajikanRendah,KR_KWSP_A_MajikanTinggi),1))))</f>
        <v/>
      </c>
      <c r="M9" s="46">
        <f>IF(OR($G9="",$G9&lt;=0),"",IF($D9="Warganegara 60+",0,IF($D9="Pekerja Asing",CEILING($G9*KR_KWSP_F_Pekerja,1),CEILING($K9*KR_KWSP_A_Pekerja,1))))</f>
        <v/>
      </c>
      <c r="N9" s="46">
        <f>IF(OR($G9="",$G9&lt;=0),"",IF($D9="Warganegara 60+",INDEX(RT_PK_MajikanJ2,$J9),INDEX(RT_PK_MajikanJ1,$J9)))</f>
        <v/>
      </c>
      <c r="O9" s="46">
        <f>IF(OR($G9="",$G9&lt;=0),"",IF($D9="Warganegara 60+",0,INDEX(RT_PK_KeilatanJ1,$J9)))</f>
        <v/>
      </c>
      <c r="P9" s="46">
        <f>IF(OR($G9="",$G9&lt;=0),"",IF($I9="Tidak",0,IF($D9="Warganegara 60+",INDEX(RT_PK_SkbbkJ2,$J9),INDEX(RT_PK_SkbbkJ1,$J9))))</f>
        <v/>
      </c>
      <c r="Q9" s="47">
        <f>IF(OR($G9="",$G9&lt;=0),"",$O9+$P9)</f>
        <v/>
      </c>
      <c r="R9" s="46">
        <f>IF(OR($G9="",$G9&lt;=0),"",IF(OR($D9="Warganegara 60+",$D9="Pekerja Asing"),0,INDEX(RT_SIP_Majikan,$J9)))</f>
        <v/>
      </c>
      <c r="S9" s="46">
        <f>IF(OR($G9="",$G9&lt;=0),"",IF(OR($D9="Warganegara 60+",$D9="Pekerja Asing"),0,INDEX(RT_SIP_Pekerja,$J9)))</f>
        <v/>
      </c>
      <c r="T9" s="46">
        <f>IF(OR($G9="",$G9&lt;=0),"",KR_PCB_D+IF(LEFT($E9,1)="2",KR_PCB_S,0)+KR_PCB_QC*$F9)</f>
        <v/>
      </c>
      <c r="U9" s="46">
        <f>IF(OR($G9="",$G9&lt;=0),"",MIN(ROUNDDOWN((4000-$M9)/11,2),$M9))</f>
        <v/>
      </c>
      <c r="V9" s="46">
        <f>IF(OR($G9="",$G9&lt;=0),"",($G9-$M9)+($G9-$U9)*11-$T9)</f>
        <v/>
      </c>
      <c r="W9" s="46">
        <f>IF(OR($G9="",$G9&lt;=0),"",IF($V9&lt;=5000,0,MAX(0,ROUNDDOWN(($V9-INDEX(RT_PCB_M,MATCH($V9-0.001,RT_PCB_Lower,1)))*INDEX(RT_PCB_R,MATCH($V9-0.001,RT_PCB_Lower,1))+IF(LEFT($E9,1)="2",INDEX(RT_PCB_B2,MATCH($V9-0.001,RT_PCB_Lower,1)),INDEX(RT_PCB_B13,MATCH($V9-0.001,RT_PCB_Lower,1))),2))))</f>
        <v/>
      </c>
      <c r="X9" s="46">
        <f>IF(OR($G9="",$G9&lt;=0),"",IF(CEILING(ROUNDDOWN($W9/12,2),0.05)&lt;10,0,CEILING(ROUNDDOWN($W9/12,2),0.05)))</f>
        <v/>
      </c>
      <c r="Y9" s="47">
        <f>IF(OR($G9="",$G9&lt;=0),"",MAX(0,$X9-$H9))</f>
        <v/>
      </c>
      <c r="Z9" s="47">
        <f>IF(OR($G9="",$G9&lt;=0),"",$G9-$M9-$Q9-$S9-$Y9-$H9)</f>
        <v/>
      </c>
      <c r="AA9" s="47">
        <f>IF(OR($G9="",$G9&lt;=0),"",$G9+$L9+$N9+$R9)</f>
        <v/>
      </c>
      <c r="AB9" s="48">
        <f>IF(OR($G9="",$G9&lt;=0),"OK",IF(AND($D9="Pekerja Asing",$I9="Tidak"),"PERIKSA",IF(AND($D9&lt;&gt;"",$E9&lt;&gt;"",$I9&lt;&gt;""),"OK","PERIKSA")))</f>
        <v/>
      </c>
      <c r="AC9" s="41" t="n"/>
      <c r="AD9" s="41" t="n"/>
      <c r="AE9" s="41" t="n"/>
    </row>
    <row r="10">
      <c r="A10" s="40" t="n">
        <v>2</v>
      </c>
      <c r="B10" s="41" t="n"/>
      <c r="C10" s="41" t="n"/>
      <c r="D10" s="42" t="n"/>
      <c r="E10" s="42" t="n"/>
      <c r="F10" s="43" t="n"/>
      <c r="G10" s="44" t="n"/>
      <c r="H10" s="44" t="n"/>
      <c r="I10" s="42" t="n"/>
      <c r="J10" s="45">
        <f>IF(OR($G10="",$G10&lt;=0),"",MATCH($G10-0.001,RT_Lower,1))</f>
        <v/>
      </c>
      <c r="K10" s="46">
        <f>IF(OR($G10="",$G10&lt;=0),"",IF($D10="Warganegara 60+",$G10,IF($D10="Pekerja Asing",$G10,IF($G10&lt;=KR_KWSP_HadRendah,CEILING($G10,20),IF($G10&lt;=KR_KWSP_HadTinggi,CEILING($G10,100),$G10)))))</f>
        <v/>
      </c>
      <c r="L10" s="46">
        <f>IF(OR($G10="",$G10&lt;=0),"",IF($D10="Warganegara 60+",CEILING($G10*KR_KWSP_E_Majikan,1),IF($D10="Pekerja Asing",CEILING($G10*KR_KWSP_F_Majikan,1),CEILING($K10*IF($G10&lt;=KR_KWSP_HadRendah,KR_KWSP_A_MajikanRendah,KR_KWSP_A_MajikanTinggi),1))))</f>
        <v/>
      </c>
      <c r="M10" s="46">
        <f>IF(OR($G10="",$G10&lt;=0),"",IF($D10="Warganegara 60+",0,IF($D10="Pekerja Asing",CEILING($G10*KR_KWSP_F_Pekerja,1),CEILING($K10*KR_KWSP_A_Pekerja,1))))</f>
        <v/>
      </c>
      <c r="N10" s="46">
        <f>IF(OR($G10="",$G10&lt;=0),"",IF($D10="Warganegara 60+",INDEX(RT_PK_MajikanJ2,$J10),INDEX(RT_PK_MajikanJ1,$J10)))</f>
        <v/>
      </c>
      <c r="O10" s="46">
        <f>IF(OR($G10="",$G10&lt;=0),"",IF($D10="Warganegara 60+",0,INDEX(RT_PK_KeilatanJ1,$J10)))</f>
        <v/>
      </c>
      <c r="P10" s="46">
        <f>IF(OR($G10="",$G10&lt;=0),"",IF($I10="Tidak",0,IF($D10="Warganegara 60+",INDEX(RT_PK_SkbbkJ2,$J10),INDEX(RT_PK_SkbbkJ1,$J10))))</f>
        <v/>
      </c>
      <c r="Q10" s="47">
        <f>IF(OR($G10="",$G10&lt;=0),"",$O10+$P10)</f>
        <v/>
      </c>
      <c r="R10" s="46">
        <f>IF(OR($G10="",$G10&lt;=0),"",IF(OR($D10="Warganegara 60+",$D10="Pekerja Asing"),0,INDEX(RT_SIP_Majikan,$J10)))</f>
        <v/>
      </c>
      <c r="S10" s="46">
        <f>IF(OR($G10="",$G10&lt;=0),"",IF(OR($D10="Warganegara 60+",$D10="Pekerja Asing"),0,INDEX(RT_SIP_Pekerja,$J10)))</f>
        <v/>
      </c>
      <c r="T10" s="46">
        <f>IF(OR($G10="",$G10&lt;=0),"",KR_PCB_D+IF(LEFT($E10,1)="2",KR_PCB_S,0)+KR_PCB_QC*$F10)</f>
        <v/>
      </c>
      <c r="U10" s="46">
        <f>IF(OR($G10="",$G10&lt;=0),"",MIN(ROUNDDOWN((4000-$M10)/11,2),$M10))</f>
        <v/>
      </c>
      <c r="V10" s="46">
        <f>IF(OR($G10="",$G10&lt;=0),"",($G10-$M10)+($G10-$U10)*11-$T10)</f>
        <v/>
      </c>
      <c r="W10" s="46">
        <f>IF(OR($G10="",$G10&lt;=0),"",IF($V10&lt;=5000,0,MAX(0,ROUNDDOWN(($V10-INDEX(RT_PCB_M,MATCH($V10-0.001,RT_PCB_Lower,1)))*INDEX(RT_PCB_R,MATCH($V10-0.001,RT_PCB_Lower,1))+IF(LEFT($E10,1)="2",INDEX(RT_PCB_B2,MATCH($V10-0.001,RT_PCB_Lower,1)),INDEX(RT_PCB_B13,MATCH($V10-0.001,RT_PCB_Lower,1))),2))))</f>
        <v/>
      </c>
      <c r="X10" s="46">
        <f>IF(OR($G10="",$G10&lt;=0),"",IF(CEILING(ROUNDDOWN($W10/12,2),0.05)&lt;10,0,CEILING(ROUNDDOWN($W10/12,2),0.05)))</f>
        <v/>
      </c>
      <c r="Y10" s="47">
        <f>IF(OR($G10="",$G10&lt;=0),"",MAX(0,$X10-$H10))</f>
        <v/>
      </c>
      <c r="Z10" s="47">
        <f>IF(OR($G10="",$G10&lt;=0),"",$G10-$M10-$Q10-$S10-$Y10-$H10)</f>
        <v/>
      </c>
      <c r="AA10" s="47">
        <f>IF(OR($G10="",$G10&lt;=0),"",$G10+$L10+$N10+$R10)</f>
        <v/>
      </c>
      <c r="AB10" s="48">
        <f>IF(OR($G10="",$G10&lt;=0),"OK",IF(AND($D10="Pekerja Asing",$I10="Tidak"),"PERIKSA",IF(AND($D10&lt;&gt;"",$E10&lt;&gt;"",$I10&lt;&gt;""),"OK","PERIKSA")))</f>
        <v/>
      </c>
      <c r="AC10" s="41" t="n"/>
      <c r="AD10" s="41" t="n"/>
      <c r="AE10" s="41" t="n"/>
    </row>
    <row r="11">
      <c r="A11" s="40" t="n">
        <v>3</v>
      </c>
      <c r="B11" s="41" t="n"/>
      <c r="C11" s="41" t="n"/>
      <c r="D11" s="42" t="n"/>
      <c r="E11" s="42" t="n"/>
      <c r="F11" s="43" t="n"/>
      <c r="G11" s="44" t="n"/>
      <c r="H11" s="44" t="n"/>
      <c r="I11" s="42" t="n"/>
      <c r="J11" s="45">
        <f>IF(OR($G11="",$G11&lt;=0),"",MATCH($G11-0.001,RT_Lower,1))</f>
        <v/>
      </c>
      <c r="K11" s="46">
        <f>IF(OR($G11="",$G11&lt;=0),"",IF($D11="Warganegara 60+",$G11,IF($D11="Pekerja Asing",$G11,IF($G11&lt;=KR_KWSP_HadRendah,CEILING($G11,20),IF($G11&lt;=KR_KWSP_HadTinggi,CEILING($G11,100),$G11)))))</f>
        <v/>
      </c>
      <c r="L11" s="46">
        <f>IF(OR($G11="",$G11&lt;=0),"",IF($D11="Warganegara 60+",CEILING($G11*KR_KWSP_E_Majikan,1),IF($D11="Pekerja Asing",CEILING($G11*KR_KWSP_F_Majikan,1),CEILING($K11*IF($G11&lt;=KR_KWSP_HadRendah,KR_KWSP_A_MajikanRendah,KR_KWSP_A_MajikanTinggi),1))))</f>
        <v/>
      </c>
      <c r="M11" s="46">
        <f>IF(OR($G11="",$G11&lt;=0),"",IF($D11="Warganegara 60+",0,IF($D11="Pekerja Asing",CEILING($G11*KR_KWSP_F_Pekerja,1),CEILING($K11*KR_KWSP_A_Pekerja,1))))</f>
        <v/>
      </c>
      <c r="N11" s="46">
        <f>IF(OR($G11="",$G11&lt;=0),"",IF($D11="Warganegara 60+",INDEX(RT_PK_MajikanJ2,$J11),INDEX(RT_PK_MajikanJ1,$J11)))</f>
        <v/>
      </c>
      <c r="O11" s="46">
        <f>IF(OR($G11="",$G11&lt;=0),"",IF($D11="Warganegara 60+",0,INDEX(RT_PK_KeilatanJ1,$J11)))</f>
        <v/>
      </c>
      <c r="P11" s="46">
        <f>IF(OR($G11="",$G11&lt;=0),"",IF($I11="Tidak",0,IF($D11="Warganegara 60+",INDEX(RT_PK_SkbbkJ2,$J11),INDEX(RT_PK_SkbbkJ1,$J11))))</f>
        <v/>
      </c>
      <c r="Q11" s="47">
        <f>IF(OR($G11="",$G11&lt;=0),"",$O11+$P11)</f>
        <v/>
      </c>
      <c r="R11" s="46">
        <f>IF(OR($G11="",$G11&lt;=0),"",IF(OR($D11="Warganegara 60+",$D11="Pekerja Asing"),0,INDEX(RT_SIP_Majikan,$J11)))</f>
        <v/>
      </c>
      <c r="S11" s="46">
        <f>IF(OR($G11="",$G11&lt;=0),"",IF(OR($D11="Warganegara 60+",$D11="Pekerja Asing"),0,INDEX(RT_SIP_Pekerja,$J11)))</f>
        <v/>
      </c>
      <c r="T11" s="46">
        <f>IF(OR($G11="",$G11&lt;=0),"",KR_PCB_D+IF(LEFT($E11,1)="2",KR_PCB_S,0)+KR_PCB_QC*$F11)</f>
        <v/>
      </c>
      <c r="U11" s="46">
        <f>IF(OR($G11="",$G11&lt;=0),"",MIN(ROUNDDOWN((4000-$M11)/11,2),$M11))</f>
        <v/>
      </c>
      <c r="V11" s="46">
        <f>IF(OR($G11="",$G11&lt;=0),"",($G11-$M11)+($G11-$U11)*11-$T11)</f>
        <v/>
      </c>
      <c r="W11" s="46">
        <f>IF(OR($G11="",$G11&lt;=0),"",IF($V11&lt;=5000,0,MAX(0,ROUNDDOWN(($V11-INDEX(RT_PCB_M,MATCH($V11-0.001,RT_PCB_Lower,1)))*INDEX(RT_PCB_R,MATCH($V11-0.001,RT_PCB_Lower,1))+IF(LEFT($E11,1)="2",INDEX(RT_PCB_B2,MATCH($V11-0.001,RT_PCB_Lower,1)),INDEX(RT_PCB_B13,MATCH($V11-0.001,RT_PCB_Lower,1))),2))))</f>
        <v/>
      </c>
      <c r="X11" s="46">
        <f>IF(OR($G11="",$G11&lt;=0),"",IF(CEILING(ROUNDDOWN($W11/12,2),0.05)&lt;10,0,CEILING(ROUNDDOWN($W11/12,2),0.05)))</f>
        <v/>
      </c>
      <c r="Y11" s="47">
        <f>IF(OR($G11="",$G11&lt;=0),"",MAX(0,$X11-$H11))</f>
        <v/>
      </c>
      <c r="Z11" s="47">
        <f>IF(OR($G11="",$G11&lt;=0),"",$G11-$M11-$Q11-$S11-$Y11-$H11)</f>
        <v/>
      </c>
      <c r="AA11" s="47">
        <f>IF(OR($G11="",$G11&lt;=0),"",$G11+$L11+$N11+$R11)</f>
        <v/>
      </c>
      <c r="AB11" s="48">
        <f>IF(OR($G11="",$G11&lt;=0),"OK",IF(AND($D11="Pekerja Asing",$I11="Tidak"),"PERIKSA",IF(AND($D11&lt;&gt;"",$E11&lt;&gt;"",$I11&lt;&gt;""),"OK","PERIKSA")))</f>
        <v/>
      </c>
      <c r="AC11" s="41" t="n"/>
      <c r="AD11" s="41" t="n"/>
      <c r="AE11" s="41" t="n"/>
    </row>
    <row r="12">
      <c r="A12" s="40" t="n">
        <v>4</v>
      </c>
      <c r="B12" s="41" t="n"/>
      <c r="C12" s="41" t="n"/>
      <c r="D12" s="42" t="n"/>
      <c r="E12" s="42" t="n"/>
      <c r="F12" s="43" t="n"/>
      <c r="G12" s="44" t="n"/>
      <c r="H12" s="44" t="n"/>
      <c r="I12" s="42" t="n"/>
      <c r="J12" s="45">
        <f>IF(OR($G12="",$G12&lt;=0),"",MATCH($G12-0.001,RT_Lower,1))</f>
        <v/>
      </c>
      <c r="K12" s="46">
        <f>IF(OR($G12="",$G12&lt;=0),"",IF($D12="Warganegara 60+",$G12,IF($D12="Pekerja Asing",$G12,IF($G12&lt;=KR_KWSP_HadRendah,CEILING($G12,20),IF($G12&lt;=KR_KWSP_HadTinggi,CEILING($G12,100),$G12)))))</f>
        <v/>
      </c>
      <c r="L12" s="46">
        <f>IF(OR($G12="",$G12&lt;=0),"",IF($D12="Warganegara 60+",CEILING($G12*KR_KWSP_E_Majikan,1),IF($D12="Pekerja Asing",CEILING($G12*KR_KWSP_F_Majikan,1),CEILING($K12*IF($G12&lt;=KR_KWSP_HadRendah,KR_KWSP_A_MajikanRendah,KR_KWSP_A_MajikanTinggi),1))))</f>
        <v/>
      </c>
      <c r="M12" s="46">
        <f>IF(OR($G12="",$G12&lt;=0),"",IF($D12="Warganegara 60+",0,IF($D12="Pekerja Asing",CEILING($G12*KR_KWSP_F_Pekerja,1),CEILING($K12*KR_KWSP_A_Pekerja,1))))</f>
        <v/>
      </c>
      <c r="N12" s="46">
        <f>IF(OR($G12="",$G12&lt;=0),"",IF($D12="Warganegara 60+",INDEX(RT_PK_MajikanJ2,$J12),INDEX(RT_PK_MajikanJ1,$J12)))</f>
        <v/>
      </c>
      <c r="O12" s="46">
        <f>IF(OR($G12="",$G12&lt;=0),"",IF($D12="Warganegara 60+",0,INDEX(RT_PK_KeilatanJ1,$J12)))</f>
        <v/>
      </c>
      <c r="P12" s="46">
        <f>IF(OR($G12="",$G12&lt;=0),"",IF($I12="Tidak",0,IF($D12="Warganegara 60+",INDEX(RT_PK_SkbbkJ2,$J12),INDEX(RT_PK_SkbbkJ1,$J12))))</f>
        <v/>
      </c>
      <c r="Q12" s="47">
        <f>IF(OR($G12="",$G12&lt;=0),"",$O12+$P12)</f>
        <v/>
      </c>
      <c r="R12" s="46">
        <f>IF(OR($G12="",$G12&lt;=0),"",IF(OR($D12="Warganegara 60+",$D12="Pekerja Asing"),0,INDEX(RT_SIP_Majikan,$J12)))</f>
        <v/>
      </c>
      <c r="S12" s="46">
        <f>IF(OR($G12="",$G12&lt;=0),"",IF(OR($D12="Warganegara 60+",$D12="Pekerja Asing"),0,INDEX(RT_SIP_Pekerja,$J12)))</f>
        <v/>
      </c>
      <c r="T12" s="46">
        <f>IF(OR($G12="",$G12&lt;=0),"",KR_PCB_D+IF(LEFT($E12,1)="2",KR_PCB_S,0)+KR_PCB_QC*$F12)</f>
        <v/>
      </c>
      <c r="U12" s="46">
        <f>IF(OR($G12="",$G12&lt;=0),"",MIN(ROUNDDOWN((4000-$M12)/11,2),$M12))</f>
        <v/>
      </c>
      <c r="V12" s="46">
        <f>IF(OR($G12="",$G12&lt;=0),"",($G12-$M12)+($G12-$U12)*11-$T12)</f>
        <v/>
      </c>
      <c r="W12" s="46">
        <f>IF(OR($G12="",$G12&lt;=0),"",IF($V12&lt;=5000,0,MAX(0,ROUNDDOWN(($V12-INDEX(RT_PCB_M,MATCH($V12-0.001,RT_PCB_Lower,1)))*INDEX(RT_PCB_R,MATCH($V12-0.001,RT_PCB_Lower,1))+IF(LEFT($E12,1)="2",INDEX(RT_PCB_B2,MATCH($V12-0.001,RT_PCB_Lower,1)),INDEX(RT_PCB_B13,MATCH($V12-0.001,RT_PCB_Lower,1))),2))))</f>
        <v/>
      </c>
      <c r="X12" s="46">
        <f>IF(OR($G12="",$G12&lt;=0),"",IF(CEILING(ROUNDDOWN($W12/12,2),0.05)&lt;10,0,CEILING(ROUNDDOWN($W12/12,2),0.05)))</f>
        <v/>
      </c>
      <c r="Y12" s="47">
        <f>IF(OR($G12="",$G12&lt;=0),"",MAX(0,$X12-$H12))</f>
        <v/>
      </c>
      <c r="Z12" s="47">
        <f>IF(OR($G12="",$G12&lt;=0),"",$G12-$M12-$Q12-$S12-$Y12-$H12)</f>
        <v/>
      </c>
      <c r="AA12" s="47">
        <f>IF(OR($G12="",$G12&lt;=0),"",$G12+$L12+$N12+$R12)</f>
        <v/>
      </c>
      <c r="AB12" s="48">
        <f>IF(OR($G12="",$G12&lt;=0),"OK",IF(AND($D12="Pekerja Asing",$I12="Tidak"),"PERIKSA",IF(AND($D12&lt;&gt;"",$E12&lt;&gt;"",$I12&lt;&gt;""),"OK","PERIKSA")))</f>
        <v/>
      </c>
      <c r="AC12" s="41" t="n"/>
      <c r="AD12" s="41" t="n"/>
      <c r="AE12" s="41" t="n"/>
    </row>
    <row r="13">
      <c r="A13" s="40" t="n">
        <v>5</v>
      </c>
      <c r="B13" s="41" t="n"/>
      <c r="C13" s="41" t="n"/>
      <c r="D13" s="42" t="n"/>
      <c r="E13" s="42" t="n"/>
      <c r="F13" s="43" t="n"/>
      <c r="G13" s="44" t="n"/>
      <c r="H13" s="44" t="n"/>
      <c r="I13" s="42" t="n"/>
      <c r="J13" s="45">
        <f>IF(OR($G13="",$G13&lt;=0),"",MATCH($G13-0.001,RT_Lower,1))</f>
        <v/>
      </c>
      <c r="K13" s="46">
        <f>IF(OR($G13="",$G13&lt;=0),"",IF($D13="Warganegara 60+",$G13,IF($D13="Pekerja Asing",$G13,IF($G13&lt;=KR_KWSP_HadRendah,CEILING($G13,20),IF($G13&lt;=KR_KWSP_HadTinggi,CEILING($G13,100),$G13)))))</f>
        <v/>
      </c>
      <c r="L13" s="46">
        <f>IF(OR($G13="",$G13&lt;=0),"",IF($D13="Warganegara 60+",CEILING($G13*KR_KWSP_E_Majikan,1),IF($D13="Pekerja Asing",CEILING($G13*KR_KWSP_F_Majikan,1),CEILING($K13*IF($G13&lt;=KR_KWSP_HadRendah,KR_KWSP_A_MajikanRendah,KR_KWSP_A_MajikanTinggi),1))))</f>
        <v/>
      </c>
      <c r="M13" s="46">
        <f>IF(OR($G13="",$G13&lt;=0),"",IF($D13="Warganegara 60+",0,IF($D13="Pekerja Asing",CEILING($G13*KR_KWSP_F_Pekerja,1),CEILING($K13*KR_KWSP_A_Pekerja,1))))</f>
        <v/>
      </c>
      <c r="N13" s="46">
        <f>IF(OR($G13="",$G13&lt;=0),"",IF($D13="Warganegara 60+",INDEX(RT_PK_MajikanJ2,$J13),INDEX(RT_PK_MajikanJ1,$J13)))</f>
        <v/>
      </c>
      <c r="O13" s="46">
        <f>IF(OR($G13="",$G13&lt;=0),"",IF($D13="Warganegara 60+",0,INDEX(RT_PK_KeilatanJ1,$J13)))</f>
        <v/>
      </c>
      <c r="P13" s="46">
        <f>IF(OR($G13="",$G13&lt;=0),"",IF($I13="Tidak",0,IF($D13="Warganegara 60+",INDEX(RT_PK_SkbbkJ2,$J13),INDEX(RT_PK_SkbbkJ1,$J13))))</f>
        <v/>
      </c>
      <c r="Q13" s="47">
        <f>IF(OR($G13="",$G13&lt;=0),"",$O13+$P13)</f>
        <v/>
      </c>
      <c r="R13" s="46">
        <f>IF(OR($G13="",$G13&lt;=0),"",IF(OR($D13="Warganegara 60+",$D13="Pekerja Asing"),0,INDEX(RT_SIP_Majikan,$J13)))</f>
        <v/>
      </c>
      <c r="S13" s="46">
        <f>IF(OR($G13="",$G13&lt;=0),"",IF(OR($D13="Warganegara 60+",$D13="Pekerja Asing"),0,INDEX(RT_SIP_Pekerja,$J13)))</f>
        <v/>
      </c>
      <c r="T13" s="46">
        <f>IF(OR($G13="",$G13&lt;=0),"",KR_PCB_D+IF(LEFT($E13,1)="2",KR_PCB_S,0)+KR_PCB_QC*$F13)</f>
        <v/>
      </c>
      <c r="U13" s="46">
        <f>IF(OR($G13="",$G13&lt;=0),"",MIN(ROUNDDOWN((4000-$M13)/11,2),$M13))</f>
        <v/>
      </c>
      <c r="V13" s="46">
        <f>IF(OR($G13="",$G13&lt;=0),"",($G13-$M13)+($G13-$U13)*11-$T13)</f>
        <v/>
      </c>
      <c r="W13" s="46">
        <f>IF(OR($G13="",$G13&lt;=0),"",IF($V13&lt;=5000,0,MAX(0,ROUNDDOWN(($V13-INDEX(RT_PCB_M,MATCH($V13-0.001,RT_PCB_Lower,1)))*INDEX(RT_PCB_R,MATCH($V13-0.001,RT_PCB_Lower,1))+IF(LEFT($E13,1)="2",INDEX(RT_PCB_B2,MATCH($V13-0.001,RT_PCB_Lower,1)),INDEX(RT_PCB_B13,MATCH($V13-0.001,RT_PCB_Lower,1))),2))))</f>
        <v/>
      </c>
      <c r="X13" s="46">
        <f>IF(OR($G13="",$G13&lt;=0),"",IF(CEILING(ROUNDDOWN($W13/12,2),0.05)&lt;10,0,CEILING(ROUNDDOWN($W13/12,2),0.05)))</f>
        <v/>
      </c>
      <c r="Y13" s="47">
        <f>IF(OR($G13="",$G13&lt;=0),"",MAX(0,$X13-$H13))</f>
        <v/>
      </c>
      <c r="Z13" s="47">
        <f>IF(OR($G13="",$G13&lt;=0),"",$G13-$M13-$Q13-$S13-$Y13-$H13)</f>
        <v/>
      </c>
      <c r="AA13" s="47">
        <f>IF(OR($G13="",$G13&lt;=0),"",$G13+$L13+$N13+$R13)</f>
        <v/>
      </c>
      <c r="AB13" s="48">
        <f>IF(OR($G13="",$G13&lt;=0),"OK",IF(AND($D13="Pekerja Asing",$I13="Tidak"),"PERIKSA",IF(AND($D13&lt;&gt;"",$E13&lt;&gt;"",$I13&lt;&gt;""),"OK","PERIKSA")))</f>
        <v/>
      </c>
      <c r="AC13" s="41" t="n"/>
      <c r="AD13" s="41" t="n"/>
      <c r="AE13" s="41" t="n"/>
    </row>
    <row r="14">
      <c r="A14" s="40" t="n">
        <v>6</v>
      </c>
      <c r="B14" s="41" t="n"/>
      <c r="C14" s="41" t="n"/>
      <c r="D14" s="42" t="n"/>
      <c r="E14" s="42" t="n"/>
      <c r="F14" s="43" t="n"/>
      <c r="G14" s="44" t="n"/>
      <c r="H14" s="44" t="n"/>
      <c r="I14" s="42" t="n"/>
      <c r="J14" s="45">
        <f>IF(OR($G14="",$G14&lt;=0),"",MATCH($G14-0.001,RT_Lower,1))</f>
        <v/>
      </c>
      <c r="K14" s="46">
        <f>IF(OR($G14="",$G14&lt;=0),"",IF($D14="Warganegara 60+",$G14,IF($D14="Pekerja Asing",$G14,IF($G14&lt;=KR_KWSP_HadRendah,CEILING($G14,20),IF($G14&lt;=KR_KWSP_HadTinggi,CEILING($G14,100),$G14)))))</f>
        <v/>
      </c>
      <c r="L14" s="46">
        <f>IF(OR($G14="",$G14&lt;=0),"",IF($D14="Warganegara 60+",CEILING($G14*KR_KWSP_E_Majikan,1),IF($D14="Pekerja Asing",CEILING($G14*KR_KWSP_F_Majikan,1),CEILING($K14*IF($G14&lt;=KR_KWSP_HadRendah,KR_KWSP_A_MajikanRendah,KR_KWSP_A_MajikanTinggi),1))))</f>
        <v/>
      </c>
      <c r="M14" s="46">
        <f>IF(OR($G14="",$G14&lt;=0),"",IF($D14="Warganegara 60+",0,IF($D14="Pekerja Asing",CEILING($G14*KR_KWSP_F_Pekerja,1),CEILING($K14*KR_KWSP_A_Pekerja,1))))</f>
        <v/>
      </c>
      <c r="N14" s="46">
        <f>IF(OR($G14="",$G14&lt;=0),"",IF($D14="Warganegara 60+",INDEX(RT_PK_MajikanJ2,$J14),INDEX(RT_PK_MajikanJ1,$J14)))</f>
        <v/>
      </c>
      <c r="O14" s="46">
        <f>IF(OR($G14="",$G14&lt;=0),"",IF($D14="Warganegara 60+",0,INDEX(RT_PK_KeilatanJ1,$J14)))</f>
        <v/>
      </c>
      <c r="P14" s="46">
        <f>IF(OR($G14="",$G14&lt;=0),"",IF($I14="Tidak",0,IF($D14="Warganegara 60+",INDEX(RT_PK_SkbbkJ2,$J14),INDEX(RT_PK_SkbbkJ1,$J14))))</f>
        <v/>
      </c>
      <c r="Q14" s="47">
        <f>IF(OR($G14="",$G14&lt;=0),"",$O14+$P14)</f>
        <v/>
      </c>
      <c r="R14" s="46">
        <f>IF(OR($G14="",$G14&lt;=0),"",IF(OR($D14="Warganegara 60+",$D14="Pekerja Asing"),0,INDEX(RT_SIP_Majikan,$J14)))</f>
        <v/>
      </c>
      <c r="S14" s="46">
        <f>IF(OR($G14="",$G14&lt;=0),"",IF(OR($D14="Warganegara 60+",$D14="Pekerja Asing"),0,INDEX(RT_SIP_Pekerja,$J14)))</f>
        <v/>
      </c>
      <c r="T14" s="46">
        <f>IF(OR($G14="",$G14&lt;=0),"",KR_PCB_D+IF(LEFT($E14,1)="2",KR_PCB_S,0)+KR_PCB_QC*$F14)</f>
        <v/>
      </c>
      <c r="U14" s="46">
        <f>IF(OR($G14="",$G14&lt;=0),"",MIN(ROUNDDOWN((4000-$M14)/11,2),$M14))</f>
        <v/>
      </c>
      <c r="V14" s="46">
        <f>IF(OR($G14="",$G14&lt;=0),"",($G14-$M14)+($G14-$U14)*11-$T14)</f>
        <v/>
      </c>
      <c r="W14" s="46">
        <f>IF(OR($G14="",$G14&lt;=0),"",IF($V14&lt;=5000,0,MAX(0,ROUNDDOWN(($V14-INDEX(RT_PCB_M,MATCH($V14-0.001,RT_PCB_Lower,1)))*INDEX(RT_PCB_R,MATCH($V14-0.001,RT_PCB_Lower,1))+IF(LEFT($E14,1)="2",INDEX(RT_PCB_B2,MATCH($V14-0.001,RT_PCB_Lower,1)),INDEX(RT_PCB_B13,MATCH($V14-0.001,RT_PCB_Lower,1))),2))))</f>
        <v/>
      </c>
      <c r="X14" s="46">
        <f>IF(OR($G14="",$G14&lt;=0),"",IF(CEILING(ROUNDDOWN($W14/12,2),0.05)&lt;10,0,CEILING(ROUNDDOWN($W14/12,2),0.05)))</f>
        <v/>
      </c>
      <c r="Y14" s="47">
        <f>IF(OR($G14="",$G14&lt;=0),"",MAX(0,$X14-$H14))</f>
        <v/>
      </c>
      <c r="Z14" s="47">
        <f>IF(OR($G14="",$G14&lt;=0),"",$G14-$M14-$Q14-$S14-$Y14-$H14)</f>
        <v/>
      </c>
      <c r="AA14" s="47">
        <f>IF(OR($G14="",$G14&lt;=0),"",$G14+$L14+$N14+$R14)</f>
        <v/>
      </c>
      <c r="AB14" s="48">
        <f>IF(OR($G14="",$G14&lt;=0),"OK",IF(AND($D14="Pekerja Asing",$I14="Tidak"),"PERIKSA",IF(AND($D14&lt;&gt;"",$E14&lt;&gt;"",$I14&lt;&gt;""),"OK","PERIKSA")))</f>
        <v/>
      </c>
      <c r="AC14" s="41" t="n"/>
      <c r="AD14" s="41" t="n"/>
      <c r="AE14" s="41" t="n"/>
    </row>
    <row r="15">
      <c r="A15" s="40" t="n">
        <v>7</v>
      </c>
      <c r="B15" s="41" t="n"/>
      <c r="C15" s="41" t="n"/>
      <c r="D15" s="42" t="n"/>
      <c r="E15" s="42" t="n"/>
      <c r="F15" s="43" t="n"/>
      <c r="G15" s="44" t="n"/>
      <c r="H15" s="44" t="n"/>
      <c r="I15" s="42" t="n"/>
      <c r="J15" s="45">
        <f>IF(OR($G15="",$G15&lt;=0),"",MATCH($G15-0.001,RT_Lower,1))</f>
        <v/>
      </c>
      <c r="K15" s="46">
        <f>IF(OR($G15="",$G15&lt;=0),"",IF($D15="Warganegara 60+",$G15,IF($D15="Pekerja Asing",$G15,IF($G15&lt;=KR_KWSP_HadRendah,CEILING($G15,20),IF($G15&lt;=KR_KWSP_HadTinggi,CEILING($G15,100),$G15)))))</f>
        <v/>
      </c>
      <c r="L15" s="46">
        <f>IF(OR($G15="",$G15&lt;=0),"",IF($D15="Warganegara 60+",CEILING($G15*KR_KWSP_E_Majikan,1),IF($D15="Pekerja Asing",CEILING($G15*KR_KWSP_F_Majikan,1),CEILING($K15*IF($G15&lt;=KR_KWSP_HadRendah,KR_KWSP_A_MajikanRendah,KR_KWSP_A_MajikanTinggi),1))))</f>
        <v/>
      </c>
      <c r="M15" s="46">
        <f>IF(OR($G15="",$G15&lt;=0),"",IF($D15="Warganegara 60+",0,IF($D15="Pekerja Asing",CEILING($G15*KR_KWSP_F_Pekerja,1),CEILING($K15*KR_KWSP_A_Pekerja,1))))</f>
        <v/>
      </c>
      <c r="N15" s="46">
        <f>IF(OR($G15="",$G15&lt;=0),"",IF($D15="Warganegara 60+",INDEX(RT_PK_MajikanJ2,$J15),INDEX(RT_PK_MajikanJ1,$J15)))</f>
        <v/>
      </c>
      <c r="O15" s="46">
        <f>IF(OR($G15="",$G15&lt;=0),"",IF($D15="Warganegara 60+",0,INDEX(RT_PK_KeilatanJ1,$J15)))</f>
        <v/>
      </c>
      <c r="P15" s="46">
        <f>IF(OR($G15="",$G15&lt;=0),"",IF($I15="Tidak",0,IF($D15="Warganegara 60+",INDEX(RT_PK_SkbbkJ2,$J15),INDEX(RT_PK_SkbbkJ1,$J15))))</f>
        <v/>
      </c>
      <c r="Q15" s="47">
        <f>IF(OR($G15="",$G15&lt;=0),"",$O15+$P15)</f>
        <v/>
      </c>
      <c r="R15" s="46">
        <f>IF(OR($G15="",$G15&lt;=0),"",IF(OR($D15="Warganegara 60+",$D15="Pekerja Asing"),0,INDEX(RT_SIP_Majikan,$J15)))</f>
        <v/>
      </c>
      <c r="S15" s="46">
        <f>IF(OR($G15="",$G15&lt;=0),"",IF(OR($D15="Warganegara 60+",$D15="Pekerja Asing"),0,INDEX(RT_SIP_Pekerja,$J15)))</f>
        <v/>
      </c>
      <c r="T15" s="46">
        <f>IF(OR($G15="",$G15&lt;=0),"",KR_PCB_D+IF(LEFT($E15,1)="2",KR_PCB_S,0)+KR_PCB_QC*$F15)</f>
        <v/>
      </c>
      <c r="U15" s="46">
        <f>IF(OR($G15="",$G15&lt;=0),"",MIN(ROUNDDOWN((4000-$M15)/11,2),$M15))</f>
        <v/>
      </c>
      <c r="V15" s="46">
        <f>IF(OR($G15="",$G15&lt;=0),"",($G15-$M15)+($G15-$U15)*11-$T15)</f>
        <v/>
      </c>
      <c r="W15" s="46">
        <f>IF(OR($G15="",$G15&lt;=0),"",IF($V15&lt;=5000,0,MAX(0,ROUNDDOWN(($V15-INDEX(RT_PCB_M,MATCH($V15-0.001,RT_PCB_Lower,1)))*INDEX(RT_PCB_R,MATCH($V15-0.001,RT_PCB_Lower,1))+IF(LEFT($E15,1)="2",INDEX(RT_PCB_B2,MATCH($V15-0.001,RT_PCB_Lower,1)),INDEX(RT_PCB_B13,MATCH($V15-0.001,RT_PCB_Lower,1))),2))))</f>
        <v/>
      </c>
      <c r="X15" s="46">
        <f>IF(OR($G15="",$G15&lt;=0),"",IF(CEILING(ROUNDDOWN($W15/12,2),0.05)&lt;10,0,CEILING(ROUNDDOWN($W15/12,2),0.05)))</f>
        <v/>
      </c>
      <c r="Y15" s="47">
        <f>IF(OR($G15="",$G15&lt;=0),"",MAX(0,$X15-$H15))</f>
        <v/>
      </c>
      <c r="Z15" s="47">
        <f>IF(OR($G15="",$G15&lt;=0),"",$G15-$M15-$Q15-$S15-$Y15-$H15)</f>
        <v/>
      </c>
      <c r="AA15" s="47">
        <f>IF(OR($G15="",$G15&lt;=0),"",$G15+$L15+$N15+$R15)</f>
        <v/>
      </c>
      <c r="AB15" s="48">
        <f>IF(OR($G15="",$G15&lt;=0),"OK",IF(AND($D15="Pekerja Asing",$I15="Tidak"),"PERIKSA",IF(AND($D15&lt;&gt;"",$E15&lt;&gt;"",$I15&lt;&gt;""),"OK","PERIKSA")))</f>
        <v/>
      </c>
      <c r="AC15" s="41" t="n"/>
      <c r="AD15" s="41" t="n"/>
      <c r="AE15" s="41" t="n"/>
    </row>
    <row r="16">
      <c r="A16" s="40" t="n">
        <v>8</v>
      </c>
      <c r="B16" s="41" t="n"/>
      <c r="C16" s="41" t="n"/>
      <c r="D16" s="42" t="n"/>
      <c r="E16" s="42" t="n"/>
      <c r="F16" s="43" t="n"/>
      <c r="G16" s="44" t="n"/>
      <c r="H16" s="44" t="n"/>
      <c r="I16" s="42" t="n"/>
      <c r="J16" s="45">
        <f>IF(OR($G16="",$G16&lt;=0),"",MATCH($G16-0.001,RT_Lower,1))</f>
        <v/>
      </c>
      <c r="K16" s="46">
        <f>IF(OR($G16="",$G16&lt;=0),"",IF($D16="Warganegara 60+",$G16,IF($D16="Pekerja Asing",$G16,IF($G16&lt;=KR_KWSP_HadRendah,CEILING($G16,20),IF($G16&lt;=KR_KWSP_HadTinggi,CEILING($G16,100),$G16)))))</f>
        <v/>
      </c>
      <c r="L16" s="46">
        <f>IF(OR($G16="",$G16&lt;=0),"",IF($D16="Warganegara 60+",CEILING($G16*KR_KWSP_E_Majikan,1),IF($D16="Pekerja Asing",CEILING($G16*KR_KWSP_F_Majikan,1),CEILING($K16*IF($G16&lt;=KR_KWSP_HadRendah,KR_KWSP_A_MajikanRendah,KR_KWSP_A_MajikanTinggi),1))))</f>
        <v/>
      </c>
      <c r="M16" s="46">
        <f>IF(OR($G16="",$G16&lt;=0),"",IF($D16="Warganegara 60+",0,IF($D16="Pekerja Asing",CEILING($G16*KR_KWSP_F_Pekerja,1),CEILING($K16*KR_KWSP_A_Pekerja,1))))</f>
        <v/>
      </c>
      <c r="N16" s="46">
        <f>IF(OR($G16="",$G16&lt;=0),"",IF($D16="Warganegara 60+",INDEX(RT_PK_MajikanJ2,$J16),INDEX(RT_PK_MajikanJ1,$J16)))</f>
        <v/>
      </c>
      <c r="O16" s="46">
        <f>IF(OR($G16="",$G16&lt;=0),"",IF($D16="Warganegara 60+",0,INDEX(RT_PK_KeilatanJ1,$J16)))</f>
        <v/>
      </c>
      <c r="P16" s="46">
        <f>IF(OR($G16="",$G16&lt;=0),"",IF($I16="Tidak",0,IF($D16="Warganegara 60+",INDEX(RT_PK_SkbbkJ2,$J16),INDEX(RT_PK_SkbbkJ1,$J16))))</f>
        <v/>
      </c>
      <c r="Q16" s="47">
        <f>IF(OR($G16="",$G16&lt;=0),"",$O16+$P16)</f>
        <v/>
      </c>
      <c r="R16" s="46">
        <f>IF(OR($G16="",$G16&lt;=0),"",IF(OR($D16="Warganegara 60+",$D16="Pekerja Asing"),0,INDEX(RT_SIP_Majikan,$J16)))</f>
        <v/>
      </c>
      <c r="S16" s="46">
        <f>IF(OR($G16="",$G16&lt;=0),"",IF(OR($D16="Warganegara 60+",$D16="Pekerja Asing"),0,INDEX(RT_SIP_Pekerja,$J16)))</f>
        <v/>
      </c>
      <c r="T16" s="46">
        <f>IF(OR($G16="",$G16&lt;=0),"",KR_PCB_D+IF(LEFT($E16,1)="2",KR_PCB_S,0)+KR_PCB_QC*$F16)</f>
        <v/>
      </c>
      <c r="U16" s="46">
        <f>IF(OR($G16="",$G16&lt;=0),"",MIN(ROUNDDOWN((4000-$M16)/11,2),$M16))</f>
        <v/>
      </c>
      <c r="V16" s="46">
        <f>IF(OR($G16="",$G16&lt;=0),"",($G16-$M16)+($G16-$U16)*11-$T16)</f>
        <v/>
      </c>
      <c r="W16" s="46">
        <f>IF(OR($G16="",$G16&lt;=0),"",IF($V16&lt;=5000,0,MAX(0,ROUNDDOWN(($V16-INDEX(RT_PCB_M,MATCH($V16-0.001,RT_PCB_Lower,1)))*INDEX(RT_PCB_R,MATCH($V16-0.001,RT_PCB_Lower,1))+IF(LEFT($E16,1)="2",INDEX(RT_PCB_B2,MATCH($V16-0.001,RT_PCB_Lower,1)),INDEX(RT_PCB_B13,MATCH($V16-0.001,RT_PCB_Lower,1))),2))))</f>
        <v/>
      </c>
      <c r="X16" s="46">
        <f>IF(OR($G16="",$G16&lt;=0),"",IF(CEILING(ROUNDDOWN($W16/12,2),0.05)&lt;10,0,CEILING(ROUNDDOWN($W16/12,2),0.05)))</f>
        <v/>
      </c>
      <c r="Y16" s="47">
        <f>IF(OR($G16="",$G16&lt;=0),"",MAX(0,$X16-$H16))</f>
        <v/>
      </c>
      <c r="Z16" s="47">
        <f>IF(OR($G16="",$G16&lt;=0),"",$G16-$M16-$Q16-$S16-$Y16-$H16)</f>
        <v/>
      </c>
      <c r="AA16" s="47">
        <f>IF(OR($G16="",$G16&lt;=0),"",$G16+$L16+$N16+$R16)</f>
        <v/>
      </c>
      <c r="AB16" s="48">
        <f>IF(OR($G16="",$G16&lt;=0),"OK",IF(AND($D16="Pekerja Asing",$I16="Tidak"),"PERIKSA",IF(AND($D16&lt;&gt;"",$E16&lt;&gt;"",$I16&lt;&gt;""),"OK","PERIKSA")))</f>
        <v/>
      </c>
      <c r="AC16" s="41" t="n"/>
      <c r="AD16" s="41" t="n"/>
      <c r="AE16" s="41" t="n"/>
    </row>
    <row r="17">
      <c r="A17" s="40" t="n">
        <v>9</v>
      </c>
      <c r="B17" s="41" t="n"/>
      <c r="C17" s="41" t="n"/>
      <c r="D17" s="42" t="n"/>
      <c r="E17" s="42" t="n"/>
      <c r="F17" s="43" t="n"/>
      <c r="G17" s="44" t="n"/>
      <c r="H17" s="44" t="n"/>
      <c r="I17" s="42" t="n"/>
      <c r="J17" s="45">
        <f>IF(OR($G17="",$G17&lt;=0),"",MATCH($G17-0.001,RT_Lower,1))</f>
        <v/>
      </c>
      <c r="K17" s="46">
        <f>IF(OR($G17="",$G17&lt;=0),"",IF($D17="Warganegara 60+",$G17,IF($D17="Pekerja Asing",$G17,IF($G17&lt;=KR_KWSP_HadRendah,CEILING($G17,20),IF($G17&lt;=KR_KWSP_HadTinggi,CEILING($G17,100),$G17)))))</f>
        <v/>
      </c>
      <c r="L17" s="46">
        <f>IF(OR($G17="",$G17&lt;=0),"",IF($D17="Warganegara 60+",CEILING($G17*KR_KWSP_E_Majikan,1),IF($D17="Pekerja Asing",CEILING($G17*KR_KWSP_F_Majikan,1),CEILING($K17*IF($G17&lt;=KR_KWSP_HadRendah,KR_KWSP_A_MajikanRendah,KR_KWSP_A_MajikanTinggi),1))))</f>
        <v/>
      </c>
      <c r="M17" s="46">
        <f>IF(OR($G17="",$G17&lt;=0),"",IF($D17="Warganegara 60+",0,IF($D17="Pekerja Asing",CEILING($G17*KR_KWSP_F_Pekerja,1),CEILING($K17*KR_KWSP_A_Pekerja,1))))</f>
        <v/>
      </c>
      <c r="N17" s="46">
        <f>IF(OR($G17="",$G17&lt;=0),"",IF($D17="Warganegara 60+",INDEX(RT_PK_MajikanJ2,$J17),INDEX(RT_PK_MajikanJ1,$J17)))</f>
        <v/>
      </c>
      <c r="O17" s="46">
        <f>IF(OR($G17="",$G17&lt;=0),"",IF($D17="Warganegara 60+",0,INDEX(RT_PK_KeilatanJ1,$J17)))</f>
        <v/>
      </c>
      <c r="P17" s="46">
        <f>IF(OR($G17="",$G17&lt;=0),"",IF($I17="Tidak",0,IF($D17="Warganegara 60+",INDEX(RT_PK_SkbbkJ2,$J17),INDEX(RT_PK_SkbbkJ1,$J17))))</f>
        <v/>
      </c>
      <c r="Q17" s="47">
        <f>IF(OR($G17="",$G17&lt;=0),"",$O17+$P17)</f>
        <v/>
      </c>
      <c r="R17" s="46">
        <f>IF(OR($G17="",$G17&lt;=0),"",IF(OR($D17="Warganegara 60+",$D17="Pekerja Asing"),0,INDEX(RT_SIP_Majikan,$J17)))</f>
        <v/>
      </c>
      <c r="S17" s="46">
        <f>IF(OR($G17="",$G17&lt;=0),"",IF(OR($D17="Warganegara 60+",$D17="Pekerja Asing"),0,INDEX(RT_SIP_Pekerja,$J17)))</f>
        <v/>
      </c>
      <c r="T17" s="46">
        <f>IF(OR($G17="",$G17&lt;=0),"",KR_PCB_D+IF(LEFT($E17,1)="2",KR_PCB_S,0)+KR_PCB_QC*$F17)</f>
        <v/>
      </c>
      <c r="U17" s="46">
        <f>IF(OR($G17="",$G17&lt;=0),"",MIN(ROUNDDOWN((4000-$M17)/11,2),$M17))</f>
        <v/>
      </c>
      <c r="V17" s="46">
        <f>IF(OR($G17="",$G17&lt;=0),"",($G17-$M17)+($G17-$U17)*11-$T17)</f>
        <v/>
      </c>
      <c r="W17" s="46">
        <f>IF(OR($G17="",$G17&lt;=0),"",IF($V17&lt;=5000,0,MAX(0,ROUNDDOWN(($V17-INDEX(RT_PCB_M,MATCH($V17-0.001,RT_PCB_Lower,1)))*INDEX(RT_PCB_R,MATCH($V17-0.001,RT_PCB_Lower,1))+IF(LEFT($E17,1)="2",INDEX(RT_PCB_B2,MATCH($V17-0.001,RT_PCB_Lower,1)),INDEX(RT_PCB_B13,MATCH($V17-0.001,RT_PCB_Lower,1))),2))))</f>
        <v/>
      </c>
      <c r="X17" s="46">
        <f>IF(OR($G17="",$G17&lt;=0),"",IF(CEILING(ROUNDDOWN($W17/12,2),0.05)&lt;10,0,CEILING(ROUNDDOWN($W17/12,2),0.05)))</f>
        <v/>
      </c>
      <c r="Y17" s="47">
        <f>IF(OR($G17="",$G17&lt;=0),"",MAX(0,$X17-$H17))</f>
        <v/>
      </c>
      <c r="Z17" s="47">
        <f>IF(OR($G17="",$G17&lt;=0),"",$G17-$M17-$Q17-$S17-$Y17-$H17)</f>
        <v/>
      </c>
      <c r="AA17" s="47">
        <f>IF(OR($G17="",$G17&lt;=0),"",$G17+$L17+$N17+$R17)</f>
        <v/>
      </c>
      <c r="AB17" s="48">
        <f>IF(OR($G17="",$G17&lt;=0),"OK",IF(AND($D17="Pekerja Asing",$I17="Tidak"),"PERIKSA",IF(AND($D17&lt;&gt;"",$E17&lt;&gt;"",$I17&lt;&gt;""),"OK","PERIKSA")))</f>
        <v/>
      </c>
      <c r="AC17" s="41" t="n"/>
      <c r="AD17" s="41" t="n"/>
      <c r="AE17" s="41" t="n"/>
    </row>
    <row r="18">
      <c r="A18" s="40" t="n">
        <v>10</v>
      </c>
      <c r="B18" s="41" t="n"/>
      <c r="C18" s="41" t="n"/>
      <c r="D18" s="42" t="n"/>
      <c r="E18" s="42" t="n"/>
      <c r="F18" s="43" t="n"/>
      <c r="G18" s="44" t="n"/>
      <c r="H18" s="44" t="n"/>
      <c r="I18" s="42" t="n"/>
      <c r="J18" s="45">
        <f>IF(OR($G18="",$G18&lt;=0),"",MATCH($G18-0.001,RT_Lower,1))</f>
        <v/>
      </c>
      <c r="K18" s="46">
        <f>IF(OR($G18="",$G18&lt;=0),"",IF($D18="Warganegara 60+",$G18,IF($D18="Pekerja Asing",$G18,IF($G18&lt;=KR_KWSP_HadRendah,CEILING($G18,20),IF($G18&lt;=KR_KWSP_HadTinggi,CEILING($G18,100),$G18)))))</f>
        <v/>
      </c>
      <c r="L18" s="46">
        <f>IF(OR($G18="",$G18&lt;=0),"",IF($D18="Warganegara 60+",CEILING($G18*KR_KWSP_E_Majikan,1),IF($D18="Pekerja Asing",CEILING($G18*KR_KWSP_F_Majikan,1),CEILING($K18*IF($G18&lt;=KR_KWSP_HadRendah,KR_KWSP_A_MajikanRendah,KR_KWSP_A_MajikanTinggi),1))))</f>
        <v/>
      </c>
      <c r="M18" s="46">
        <f>IF(OR($G18="",$G18&lt;=0),"",IF($D18="Warganegara 60+",0,IF($D18="Pekerja Asing",CEILING($G18*KR_KWSP_F_Pekerja,1),CEILING($K18*KR_KWSP_A_Pekerja,1))))</f>
        <v/>
      </c>
      <c r="N18" s="46">
        <f>IF(OR($G18="",$G18&lt;=0),"",IF($D18="Warganegara 60+",INDEX(RT_PK_MajikanJ2,$J18),INDEX(RT_PK_MajikanJ1,$J18)))</f>
        <v/>
      </c>
      <c r="O18" s="46">
        <f>IF(OR($G18="",$G18&lt;=0),"",IF($D18="Warganegara 60+",0,INDEX(RT_PK_KeilatanJ1,$J18)))</f>
        <v/>
      </c>
      <c r="P18" s="46">
        <f>IF(OR($G18="",$G18&lt;=0),"",IF($I18="Tidak",0,IF($D18="Warganegara 60+",INDEX(RT_PK_SkbbkJ2,$J18),INDEX(RT_PK_SkbbkJ1,$J18))))</f>
        <v/>
      </c>
      <c r="Q18" s="47">
        <f>IF(OR($G18="",$G18&lt;=0),"",$O18+$P18)</f>
        <v/>
      </c>
      <c r="R18" s="46">
        <f>IF(OR($G18="",$G18&lt;=0),"",IF(OR($D18="Warganegara 60+",$D18="Pekerja Asing"),0,INDEX(RT_SIP_Majikan,$J18)))</f>
        <v/>
      </c>
      <c r="S18" s="46">
        <f>IF(OR($G18="",$G18&lt;=0),"",IF(OR($D18="Warganegara 60+",$D18="Pekerja Asing"),0,INDEX(RT_SIP_Pekerja,$J18)))</f>
        <v/>
      </c>
      <c r="T18" s="46">
        <f>IF(OR($G18="",$G18&lt;=0),"",KR_PCB_D+IF(LEFT($E18,1)="2",KR_PCB_S,0)+KR_PCB_QC*$F18)</f>
        <v/>
      </c>
      <c r="U18" s="46">
        <f>IF(OR($G18="",$G18&lt;=0),"",MIN(ROUNDDOWN((4000-$M18)/11,2),$M18))</f>
        <v/>
      </c>
      <c r="V18" s="46">
        <f>IF(OR($G18="",$G18&lt;=0),"",($G18-$M18)+($G18-$U18)*11-$T18)</f>
        <v/>
      </c>
      <c r="W18" s="46">
        <f>IF(OR($G18="",$G18&lt;=0),"",IF($V18&lt;=5000,0,MAX(0,ROUNDDOWN(($V18-INDEX(RT_PCB_M,MATCH($V18-0.001,RT_PCB_Lower,1)))*INDEX(RT_PCB_R,MATCH($V18-0.001,RT_PCB_Lower,1))+IF(LEFT($E18,1)="2",INDEX(RT_PCB_B2,MATCH($V18-0.001,RT_PCB_Lower,1)),INDEX(RT_PCB_B13,MATCH($V18-0.001,RT_PCB_Lower,1))),2))))</f>
        <v/>
      </c>
      <c r="X18" s="46">
        <f>IF(OR($G18="",$G18&lt;=0),"",IF(CEILING(ROUNDDOWN($W18/12,2),0.05)&lt;10,0,CEILING(ROUNDDOWN($W18/12,2),0.05)))</f>
        <v/>
      </c>
      <c r="Y18" s="47">
        <f>IF(OR($G18="",$G18&lt;=0),"",MAX(0,$X18-$H18))</f>
        <v/>
      </c>
      <c r="Z18" s="47">
        <f>IF(OR($G18="",$G18&lt;=0),"",$G18-$M18-$Q18-$S18-$Y18-$H18)</f>
        <v/>
      </c>
      <c r="AA18" s="47">
        <f>IF(OR($G18="",$G18&lt;=0),"",$G18+$L18+$N18+$R18)</f>
        <v/>
      </c>
      <c r="AB18" s="48">
        <f>IF(OR($G18="",$G18&lt;=0),"OK",IF(AND($D18="Pekerja Asing",$I18="Tidak"),"PERIKSA",IF(AND($D18&lt;&gt;"",$E18&lt;&gt;"",$I18&lt;&gt;""),"OK","PERIKSA")))</f>
        <v/>
      </c>
      <c r="AC18" s="41" t="n"/>
      <c r="AD18" s="41" t="n"/>
      <c r="AE18" s="41" t="n"/>
    </row>
    <row r="19">
      <c r="A19" s="40" t="n">
        <v>11</v>
      </c>
      <c r="B19" s="41" t="n"/>
      <c r="C19" s="41" t="n"/>
      <c r="D19" s="42" t="n"/>
      <c r="E19" s="42" t="n"/>
      <c r="F19" s="43" t="n"/>
      <c r="G19" s="44" t="n"/>
      <c r="H19" s="44" t="n"/>
      <c r="I19" s="42" t="n"/>
      <c r="J19" s="45">
        <f>IF(OR($G19="",$G19&lt;=0),"",MATCH($G19-0.001,RT_Lower,1))</f>
        <v/>
      </c>
      <c r="K19" s="46">
        <f>IF(OR($G19="",$G19&lt;=0),"",IF($D19="Warganegara 60+",$G19,IF($D19="Pekerja Asing",$G19,IF($G19&lt;=KR_KWSP_HadRendah,CEILING($G19,20),IF($G19&lt;=KR_KWSP_HadTinggi,CEILING($G19,100),$G19)))))</f>
        <v/>
      </c>
      <c r="L19" s="46">
        <f>IF(OR($G19="",$G19&lt;=0),"",IF($D19="Warganegara 60+",CEILING($G19*KR_KWSP_E_Majikan,1),IF($D19="Pekerja Asing",CEILING($G19*KR_KWSP_F_Majikan,1),CEILING($K19*IF($G19&lt;=KR_KWSP_HadRendah,KR_KWSP_A_MajikanRendah,KR_KWSP_A_MajikanTinggi),1))))</f>
        <v/>
      </c>
      <c r="M19" s="46">
        <f>IF(OR($G19="",$G19&lt;=0),"",IF($D19="Warganegara 60+",0,IF($D19="Pekerja Asing",CEILING($G19*KR_KWSP_F_Pekerja,1),CEILING($K19*KR_KWSP_A_Pekerja,1))))</f>
        <v/>
      </c>
      <c r="N19" s="46">
        <f>IF(OR($G19="",$G19&lt;=0),"",IF($D19="Warganegara 60+",INDEX(RT_PK_MajikanJ2,$J19),INDEX(RT_PK_MajikanJ1,$J19)))</f>
        <v/>
      </c>
      <c r="O19" s="46">
        <f>IF(OR($G19="",$G19&lt;=0),"",IF($D19="Warganegara 60+",0,INDEX(RT_PK_KeilatanJ1,$J19)))</f>
        <v/>
      </c>
      <c r="P19" s="46">
        <f>IF(OR($G19="",$G19&lt;=0),"",IF($I19="Tidak",0,IF($D19="Warganegara 60+",INDEX(RT_PK_SkbbkJ2,$J19),INDEX(RT_PK_SkbbkJ1,$J19))))</f>
        <v/>
      </c>
      <c r="Q19" s="47">
        <f>IF(OR($G19="",$G19&lt;=0),"",$O19+$P19)</f>
        <v/>
      </c>
      <c r="R19" s="46">
        <f>IF(OR($G19="",$G19&lt;=0),"",IF(OR($D19="Warganegara 60+",$D19="Pekerja Asing"),0,INDEX(RT_SIP_Majikan,$J19)))</f>
        <v/>
      </c>
      <c r="S19" s="46">
        <f>IF(OR($G19="",$G19&lt;=0),"",IF(OR($D19="Warganegara 60+",$D19="Pekerja Asing"),0,INDEX(RT_SIP_Pekerja,$J19)))</f>
        <v/>
      </c>
      <c r="T19" s="46">
        <f>IF(OR($G19="",$G19&lt;=0),"",KR_PCB_D+IF(LEFT($E19,1)="2",KR_PCB_S,0)+KR_PCB_QC*$F19)</f>
        <v/>
      </c>
      <c r="U19" s="46">
        <f>IF(OR($G19="",$G19&lt;=0),"",MIN(ROUNDDOWN((4000-$M19)/11,2),$M19))</f>
        <v/>
      </c>
      <c r="V19" s="46">
        <f>IF(OR($G19="",$G19&lt;=0),"",($G19-$M19)+($G19-$U19)*11-$T19)</f>
        <v/>
      </c>
      <c r="W19" s="46">
        <f>IF(OR($G19="",$G19&lt;=0),"",IF($V19&lt;=5000,0,MAX(0,ROUNDDOWN(($V19-INDEX(RT_PCB_M,MATCH($V19-0.001,RT_PCB_Lower,1)))*INDEX(RT_PCB_R,MATCH($V19-0.001,RT_PCB_Lower,1))+IF(LEFT($E19,1)="2",INDEX(RT_PCB_B2,MATCH($V19-0.001,RT_PCB_Lower,1)),INDEX(RT_PCB_B13,MATCH($V19-0.001,RT_PCB_Lower,1))),2))))</f>
        <v/>
      </c>
      <c r="X19" s="46">
        <f>IF(OR($G19="",$G19&lt;=0),"",IF(CEILING(ROUNDDOWN($W19/12,2),0.05)&lt;10,0,CEILING(ROUNDDOWN($W19/12,2),0.05)))</f>
        <v/>
      </c>
      <c r="Y19" s="47">
        <f>IF(OR($G19="",$G19&lt;=0),"",MAX(0,$X19-$H19))</f>
        <v/>
      </c>
      <c r="Z19" s="47">
        <f>IF(OR($G19="",$G19&lt;=0),"",$G19-$M19-$Q19-$S19-$Y19-$H19)</f>
        <v/>
      </c>
      <c r="AA19" s="47">
        <f>IF(OR($G19="",$G19&lt;=0),"",$G19+$L19+$N19+$R19)</f>
        <v/>
      </c>
      <c r="AB19" s="48">
        <f>IF(OR($G19="",$G19&lt;=0),"OK",IF(AND($D19="Pekerja Asing",$I19="Tidak"),"PERIKSA",IF(AND($D19&lt;&gt;"",$E19&lt;&gt;"",$I19&lt;&gt;""),"OK","PERIKSA")))</f>
        <v/>
      </c>
      <c r="AC19" s="41" t="n"/>
      <c r="AD19" s="41" t="n"/>
      <c r="AE19" s="41" t="n"/>
    </row>
    <row r="20">
      <c r="A20" s="40" t="n">
        <v>12</v>
      </c>
      <c r="B20" s="41" t="n"/>
      <c r="C20" s="41" t="n"/>
      <c r="D20" s="42" t="n"/>
      <c r="E20" s="42" t="n"/>
      <c r="F20" s="43" t="n"/>
      <c r="G20" s="44" t="n"/>
      <c r="H20" s="44" t="n"/>
      <c r="I20" s="42" t="n"/>
      <c r="J20" s="45">
        <f>IF(OR($G20="",$G20&lt;=0),"",MATCH($G20-0.001,RT_Lower,1))</f>
        <v/>
      </c>
      <c r="K20" s="46">
        <f>IF(OR($G20="",$G20&lt;=0),"",IF($D20="Warganegara 60+",$G20,IF($D20="Pekerja Asing",$G20,IF($G20&lt;=KR_KWSP_HadRendah,CEILING($G20,20),IF($G20&lt;=KR_KWSP_HadTinggi,CEILING($G20,100),$G20)))))</f>
        <v/>
      </c>
      <c r="L20" s="46">
        <f>IF(OR($G20="",$G20&lt;=0),"",IF($D20="Warganegara 60+",CEILING($G20*KR_KWSP_E_Majikan,1),IF($D20="Pekerja Asing",CEILING($G20*KR_KWSP_F_Majikan,1),CEILING($K20*IF($G20&lt;=KR_KWSP_HadRendah,KR_KWSP_A_MajikanRendah,KR_KWSP_A_MajikanTinggi),1))))</f>
        <v/>
      </c>
      <c r="M20" s="46">
        <f>IF(OR($G20="",$G20&lt;=0),"",IF($D20="Warganegara 60+",0,IF($D20="Pekerja Asing",CEILING($G20*KR_KWSP_F_Pekerja,1),CEILING($K20*KR_KWSP_A_Pekerja,1))))</f>
        <v/>
      </c>
      <c r="N20" s="46">
        <f>IF(OR($G20="",$G20&lt;=0),"",IF($D20="Warganegara 60+",INDEX(RT_PK_MajikanJ2,$J20),INDEX(RT_PK_MajikanJ1,$J20)))</f>
        <v/>
      </c>
      <c r="O20" s="46">
        <f>IF(OR($G20="",$G20&lt;=0),"",IF($D20="Warganegara 60+",0,INDEX(RT_PK_KeilatanJ1,$J20)))</f>
        <v/>
      </c>
      <c r="P20" s="46">
        <f>IF(OR($G20="",$G20&lt;=0),"",IF($I20="Tidak",0,IF($D20="Warganegara 60+",INDEX(RT_PK_SkbbkJ2,$J20),INDEX(RT_PK_SkbbkJ1,$J20))))</f>
        <v/>
      </c>
      <c r="Q20" s="47">
        <f>IF(OR($G20="",$G20&lt;=0),"",$O20+$P20)</f>
        <v/>
      </c>
      <c r="R20" s="46">
        <f>IF(OR($G20="",$G20&lt;=0),"",IF(OR($D20="Warganegara 60+",$D20="Pekerja Asing"),0,INDEX(RT_SIP_Majikan,$J20)))</f>
        <v/>
      </c>
      <c r="S20" s="46">
        <f>IF(OR($G20="",$G20&lt;=0),"",IF(OR($D20="Warganegara 60+",$D20="Pekerja Asing"),0,INDEX(RT_SIP_Pekerja,$J20)))</f>
        <v/>
      </c>
      <c r="T20" s="46">
        <f>IF(OR($G20="",$G20&lt;=0),"",KR_PCB_D+IF(LEFT($E20,1)="2",KR_PCB_S,0)+KR_PCB_QC*$F20)</f>
        <v/>
      </c>
      <c r="U20" s="46">
        <f>IF(OR($G20="",$G20&lt;=0),"",MIN(ROUNDDOWN((4000-$M20)/11,2),$M20))</f>
        <v/>
      </c>
      <c r="V20" s="46">
        <f>IF(OR($G20="",$G20&lt;=0),"",($G20-$M20)+($G20-$U20)*11-$T20)</f>
        <v/>
      </c>
      <c r="W20" s="46">
        <f>IF(OR($G20="",$G20&lt;=0),"",IF($V20&lt;=5000,0,MAX(0,ROUNDDOWN(($V20-INDEX(RT_PCB_M,MATCH($V20-0.001,RT_PCB_Lower,1)))*INDEX(RT_PCB_R,MATCH($V20-0.001,RT_PCB_Lower,1))+IF(LEFT($E20,1)="2",INDEX(RT_PCB_B2,MATCH($V20-0.001,RT_PCB_Lower,1)),INDEX(RT_PCB_B13,MATCH($V20-0.001,RT_PCB_Lower,1))),2))))</f>
        <v/>
      </c>
      <c r="X20" s="46">
        <f>IF(OR($G20="",$G20&lt;=0),"",IF(CEILING(ROUNDDOWN($W20/12,2),0.05)&lt;10,0,CEILING(ROUNDDOWN($W20/12,2),0.05)))</f>
        <v/>
      </c>
      <c r="Y20" s="47">
        <f>IF(OR($G20="",$G20&lt;=0),"",MAX(0,$X20-$H20))</f>
        <v/>
      </c>
      <c r="Z20" s="47">
        <f>IF(OR($G20="",$G20&lt;=0),"",$G20-$M20-$Q20-$S20-$Y20-$H20)</f>
        <v/>
      </c>
      <c r="AA20" s="47">
        <f>IF(OR($G20="",$G20&lt;=0),"",$G20+$L20+$N20+$R20)</f>
        <v/>
      </c>
      <c r="AB20" s="48">
        <f>IF(OR($G20="",$G20&lt;=0),"OK",IF(AND($D20="Pekerja Asing",$I20="Tidak"),"PERIKSA",IF(AND($D20&lt;&gt;"",$E20&lt;&gt;"",$I20&lt;&gt;""),"OK","PERIKSA")))</f>
        <v/>
      </c>
      <c r="AC20" s="41" t="n"/>
      <c r="AD20" s="41" t="n"/>
      <c r="AE20" s="41" t="n"/>
    </row>
    <row r="21">
      <c r="A21" s="40" t="n">
        <v>13</v>
      </c>
      <c r="B21" s="41" t="n"/>
      <c r="C21" s="41" t="n"/>
      <c r="D21" s="42" t="n"/>
      <c r="E21" s="42" t="n"/>
      <c r="F21" s="43" t="n"/>
      <c r="G21" s="44" t="n"/>
      <c r="H21" s="44" t="n"/>
      <c r="I21" s="42" t="n"/>
      <c r="J21" s="45">
        <f>IF(OR($G21="",$G21&lt;=0),"",MATCH($G21-0.001,RT_Lower,1))</f>
        <v/>
      </c>
      <c r="K21" s="46">
        <f>IF(OR($G21="",$G21&lt;=0),"",IF($D21="Warganegara 60+",$G21,IF($D21="Pekerja Asing",$G21,IF($G21&lt;=KR_KWSP_HadRendah,CEILING($G21,20),IF($G21&lt;=KR_KWSP_HadTinggi,CEILING($G21,100),$G21)))))</f>
        <v/>
      </c>
      <c r="L21" s="46">
        <f>IF(OR($G21="",$G21&lt;=0),"",IF($D21="Warganegara 60+",CEILING($G21*KR_KWSP_E_Majikan,1),IF($D21="Pekerja Asing",CEILING($G21*KR_KWSP_F_Majikan,1),CEILING($K21*IF($G21&lt;=KR_KWSP_HadRendah,KR_KWSP_A_MajikanRendah,KR_KWSP_A_MajikanTinggi),1))))</f>
        <v/>
      </c>
      <c r="M21" s="46">
        <f>IF(OR($G21="",$G21&lt;=0),"",IF($D21="Warganegara 60+",0,IF($D21="Pekerja Asing",CEILING($G21*KR_KWSP_F_Pekerja,1),CEILING($K21*KR_KWSP_A_Pekerja,1))))</f>
        <v/>
      </c>
      <c r="N21" s="46">
        <f>IF(OR($G21="",$G21&lt;=0),"",IF($D21="Warganegara 60+",INDEX(RT_PK_MajikanJ2,$J21),INDEX(RT_PK_MajikanJ1,$J21)))</f>
        <v/>
      </c>
      <c r="O21" s="46">
        <f>IF(OR($G21="",$G21&lt;=0),"",IF($D21="Warganegara 60+",0,INDEX(RT_PK_KeilatanJ1,$J21)))</f>
        <v/>
      </c>
      <c r="P21" s="46">
        <f>IF(OR($G21="",$G21&lt;=0),"",IF($I21="Tidak",0,IF($D21="Warganegara 60+",INDEX(RT_PK_SkbbkJ2,$J21),INDEX(RT_PK_SkbbkJ1,$J21))))</f>
        <v/>
      </c>
      <c r="Q21" s="47">
        <f>IF(OR($G21="",$G21&lt;=0),"",$O21+$P21)</f>
        <v/>
      </c>
      <c r="R21" s="46">
        <f>IF(OR($G21="",$G21&lt;=0),"",IF(OR($D21="Warganegara 60+",$D21="Pekerja Asing"),0,INDEX(RT_SIP_Majikan,$J21)))</f>
        <v/>
      </c>
      <c r="S21" s="46">
        <f>IF(OR($G21="",$G21&lt;=0),"",IF(OR($D21="Warganegara 60+",$D21="Pekerja Asing"),0,INDEX(RT_SIP_Pekerja,$J21)))</f>
        <v/>
      </c>
      <c r="T21" s="46">
        <f>IF(OR($G21="",$G21&lt;=0),"",KR_PCB_D+IF(LEFT($E21,1)="2",KR_PCB_S,0)+KR_PCB_QC*$F21)</f>
        <v/>
      </c>
      <c r="U21" s="46">
        <f>IF(OR($G21="",$G21&lt;=0),"",MIN(ROUNDDOWN((4000-$M21)/11,2),$M21))</f>
        <v/>
      </c>
      <c r="V21" s="46">
        <f>IF(OR($G21="",$G21&lt;=0),"",($G21-$M21)+($G21-$U21)*11-$T21)</f>
        <v/>
      </c>
      <c r="W21" s="46">
        <f>IF(OR($G21="",$G21&lt;=0),"",IF($V21&lt;=5000,0,MAX(0,ROUNDDOWN(($V21-INDEX(RT_PCB_M,MATCH($V21-0.001,RT_PCB_Lower,1)))*INDEX(RT_PCB_R,MATCH($V21-0.001,RT_PCB_Lower,1))+IF(LEFT($E21,1)="2",INDEX(RT_PCB_B2,MATCH($V21-0.001,RT_PCB_Lower,1)),INDEX(RT_PCB_B13,MATCH($V21-0.001,RT_PCB_Lower,1))),2))))</f>
        <v/>
      </c>
      <c r="X21" s="46">
        <f>IF(OR($G21="",$G21&lt;=0),"",IF(CEILING(ROUNDDOWN($W21/12,2),0.05)&lt;10,0,CEILING(ROUNDDOWN($W21/12,2),0.05)))</f>
        <v/>
      </c>
      <c r="Y21" s="47">
        <f>IF(OR($G21="",$G21&lt;=0),"",MAX(0,$X21-$H21))</f>
        <v/>
      </c>
      <c r="Z21" s="47">
        <f>IF(OR($G21="",$G21&lt;=0),"",$G21-$M21-$Q21-$S21-$Y21-$H21)</f>
        <v/>
      </c>
      <c r="AA21" s="47">
        <f>IF(OR($G21="",$G21&lt;=0),"",$G21+$L21+$N21+$R21)</f>
        <v/>
      </c>
      <c r="AB21" s="48">
        <f>IF(OR($G21="",$G21&lt;=0),"OK",IF(AND($D21="Pekerja Asing",$I21="Tidak"),"PERIKSA",IF(AND($D21&lt;&gt;"",$E21&lt;&gt;"",$I21&lt;&gt;""),"OK","PERIKSA")))</f>
        <v/>
      </c>
      <c r="AC21" s="41" t="n"/>
      <c r="AD21" s="41" t="n"/>
      <c r="AE21" s="41" t="n"/>
    </row>
    <row r="22">
      <c r="A22" s="40" t="n">
        <v>14</v>
      </c>
      <c r="B22" s="41" t="n"/>
      <c r="C22" s="41" t="n"/>
      <c r="D22" s="42" t="n"/>
      <c r="E22" s="42" t="n"/>
      <c r="F22" s="43" t="n"/>
      <c r="G22" s="44" t="n"/>
      <c r="H22" s="44" t="n"/>
      <c r="I22" s="42" t="n"/>
      <c r="J22" s="45">
        <f>IF(OR($G22="",$G22&lt;=0),"",MATCH($G22-0.001,RT_Lower,1))</f>
        <v/>
      </c>
      <c r="K22" s="46">
        <f>IF(OR($G22="",$G22&lt;=0),"",IF($D22="Warganegara 60+",$G22,IF($D22="Pekerja Asing",$G22,IF($G22&lt;=KR_KWSP_HadRendah,CEILING($G22,20),IF($G22&lt;=KR_KWSP_HadTinggi,CEILING($G22,100),$G22)))))</f>
        <v/>
      </c>
      <c r="L22" s="46">
        <f>IF(OR($G22="",$G22&lt;=0),"",IF($D22="Warganegara 60+",CEILING($G22*KR_KWSP_E_Majikan,1),IF($D22="Pekerja Asing",CEILING($G22*KR_KWSP_F_Majikan,1),CEILING($K22*IF($G22&lt;=KR_KWSP_HadRendah,KR_KWSP_A_MajikanRendah,KR_KWSP_A_MajikanTinggi),1))))</f>
        <v/>
      </c>
      <c r="M22" s="46">
        <f>IF(OR($G22="",$G22&lt;=0),"",IF($D22="Warganegara 60+",0,IF($D22="Pekerja Asing",CEILING($G22*KR_KWSP_F_Pekerja,1),CEILING($K22*KR_KWSP_A_Pekerja,1))))</f>
        <v/>
      </c>
      <c r="N22" s="46">
        <f>IF(OR($G22="",$G22&lt;=0),"",IF($D22="Warganegara 60+",INDEX(RT_PK_MajikanJ2,$J22),INDEX(RT_PK_MajikanJ1,$J22)))</f>
        <v/>
      </c>
      <c r="O22" s="46">
        <f>IF(OR($G22="",$G22&lt;=0),"",IF($D22="Warganegara 60+",0,INDEX(RT_PK_KeilatanJ1,$J22)))</f>
        <v/>
      </c>
      <c r="P22" s="46">
        <f>IF(OR($G22="",$G22&lt;=0),"",IF($I22="Tidak",0,IF($D22="Warganegara 60+",INDEX(RT_PK_SkbbkJ2,$J22),INDEX(RT_PK_SkbbkJ1,$J22))))</f>
        <v/>
      </c>
      <c r="Q22" s="47">
        <f>IF(OR($G22="",$G22&lt;=0),"",$O22+$P22)</f>
        <v/>
      </c>
      <c r="R22" s="46">
        <f>IF(OR($G22="",$G22&lt;=0),"",IF(OR($D22="Warganegara 60+",$D22="Pekerja Asing"),0,INDEX(RT_SIP_Majikan,$J22)))</f>
        <v/>
      </c>
      <c r="S22" s="46">
        <f>IF(OR($G22="",$G22&lt;=0),"",IF(OR($D22="Warganegara 60+",$D22="Pekerja Asing"),0,INDEX(RT_SIP_Pekerja,$J22)))</f>
        <v/>
      </c>
      <c r="T22" s="46">
        <f>IF(OR($G22="",$G22&lt;=0),"",KR_PCB_D+IF(LEFT($E22,1)="2",KR_PCB_S,0)+KR_PCB_QC*$F22)</f>
        <v/>
      </c>
      <c r="U22" s="46">
        <f>IF(OR($G22="",$G22&lt;=0),"",MIN(ROUNDDOWN((4000-$M22)/11,2),$M22))</f>
        <v/>
      </c>
      <c r="V22" s="46">
        <f>IF(OR($G22="",$G22&lt;=0),"",($G22-$M22)+($G22-$U22)*11-$T22)</f>
        <v/>
      </c>
      <c r="W22" s="46">
        <f>IF(OR($G22="",$G22&lt;=0),"",IF($V22&lt;=5000,0,MAX(0,ROUNDDOWN(($V22-INDEX(RT_PCB_M,MATCH($V22-0.001,RT_PCB_Lower,1)))*INDEX(RT_PCB_R,MATCH($V22-0.001,RT_PCB_Lower,1))+IF(LEFT($E22,1)="2",INDEX(RT_PCB_B2,MATCH($V22-0.001,RT_PCB_Lower,1)),INDEX(RT_PCB_B13,MATCH($V22-0.001,RT_PCB_Lower,1))),2))))</f>
        <v/>
      </c>
      <c r="X22" s="46">
        <f>IF(OR($G22="",$G22&lt;=0),"",IF(CEILING(ROUNDDOWN($W22/12,2),0.05)&lt;10,0,CEILING(ROUNDDOWN($W22/12,2),0.05)))</f>
        <v/>
      </c>
      <c r="Y22" s="47">
        <f>IF(OR($G22="",$G22&lt;=0),"",MAX(0,$X22-$H22))</f>
        <v/>
      </c>
      <c r="Z22" s="47">
        <f>IF(OR($G22="",$G22&lt;=0),"",$G22-$M22-$Q22-$S22-$Y22-$H22)</f>
        <v/>
      </c>
      <c r="AA22" s="47">
        <f>IF(OR($G22="",$G22&lt;=0),"",$G22+$L22+$N22+$R22)</f>
        <v/>
      </c>
      <c r="AB22" s="48">
        <f>IF(OR($G22="",$G22&lt;=0),"OK",IF(AND($D22="Pekerja Asing",$I22="Tidak"),"PERIKSA",IF(AND($D22&lt;&gt;"",$E22&lt;&gt;"",$I22&lt;&gt;""),"OK","PERIKSA")))</f>
        <v/>
      </c>
      <c r="AC22" s="41" t="n"/>
      <c r="AD22" s="41" t="n"/>
      <c r="AE22" s="41" t="n"/>
    </row>
    <row r="23">
      <c r="A23" s="40" t="n">
        <v>15</v>
      </c>
      <c r="B23" s="41" t="n"/>
      <c r="C23" s="41" t="n"/>
      <c r="D23" s="42" t="n"/>
      <c r="E23" s="42" t="n"/>
      <c r="F23" s="43" t="n"/>
      <c r="G23" s="44" t="n"/>
      <c r="H23" s="44" t="n"/>
      <c r="I23" s="42" t="n"/>
      <c r="J23" s="45">
        <f>IF(OR($G23="",$G23&lt;=0),"",MATCH($G23-0.001,RT_Lower,1))</f>
        <v/>
      </c>
      <c r="K23" s="46">
        <f>IF(OR($G23="",$G23&lt;=0),"",IF($D23="Warganegara 60+",$G23,IF($D23="Pekerja Asing",$G23,IF($G23&lt;=KR_KWSP_HadRendah,CEILING($G23,20),IF($G23&lt;=KR_KWSP_HadTinggi,CEILING($G23,100),$G23)))))</f>
        <v/>
      </c>
      <c r="L23" s="46">
        <f>IF(OR($G23="",$G23&lt;=0),"",IF($D23="Warganegara 60+",CEILING($G23*KR_KWSP_E_Majikan,1),IF($D23="Pekerja Asing",CEILING($G23*KR_KWSP_F_Majikan,1),CEILING($K23*IF($G23&lt;=KR_KWSP_HadRendah,KR_KWSP_A_MajikanRendah,KR_KWSP_A_MajikanTinggi),1))))</f>
        <v/>
      </c>
      <c r="M23" s="46">
        <f>IF(OR($G23="",$G23&lt;=0),"",IF($D23="Warganegara 60+",0,IF($D23="Pekerja Asing",CEILING($G23*KR_KWSP_F_Pekerja,1),CEILING($K23*KR_KWSP_A_Pekerja,1))))</f>
        <v/>
      </c>
      <c r="N23" s="46">
        <f>IF(OR($G23="",$G23&lt;=0),"",IF($D23="Warganegara 60+",INDEX(RT_PK_MajikanJ2,$J23),INDEX(RT_PK_MajikanJ1,$J23)))</f>
        <v/>
      </c>
      <c r="O23" s="46">
        <f>IF(OR($G23="",$G23&lt;=0),"",IF($D23="Warganegara 60+",0,INDEX(RT_PK_KeilatanJ1,$J23)))</f>
        <v/>
      </c>
      <c r="P23" s="46">
        <f>IF(OR($G23="",$G23&lt;=0),"",IF($I23="Tidak",0,IF($D23="Warganegara 60+",INDEX(RT_PK_SkbbkJ2,$J23),INDEX(RT_PK_SkbbkJ1,$J23))))</f>
        <v/>
      </c>
      <c r="Q23" s="47">
        <f>IF(OR($G23="",$G23&lt;=0),"",$O23+$P23)</f>
        <v/>
      </c>
      <c r="R23" s="46">
        <f>IF(OR($G23="",$G23&lt;=0),"",IF(OR($D23="Warganegara 60+",$D23="Pekerja Asing"),0,INDEX(RT_SIP_Majikan,$J23)))</f>
        <v/>
      </c>
      <c r="S23" s="46">
        <f>IF(OR($G23="",$G23&lt;=0),"",IF(OR($D23="Warganegara 60+",$D23="Pekerja Asing"),0,INDEX(RT_SIP_Pekerja,$J23)))</f>
        <v/>
      </c>
      <c r="T23" s="46">
        <f>IF(OR($G23="",$G23&lt;=0),"",KR_PCB_D+IF(LEFT($E23,1)="2",KR_PCB_S,0)+KR_PCB_QC*$F23)</f>
        <v/>
      </c>
      <c r="U23" s="46">
        <f>IF(OR($G23="",$G23&lt;=0),"",MIN(ROUNDDOWN((4000-$M23)/11,2),$M23))</f>
        <v/>
      </c>
      <c r="V23" s="46">
        <f>IF(OR($G23="",$G23&lt;=0),"",($G23-$M23)+($G23-$U23)*11-$T23)</f>
        <v/>
      </c>
      <c r="W23" s="46">
        <f>IF(OR($G23="",$G23&lt;=0),"",IF($V23&lt;=5000,0,MAX(0,ROUNDDOWN(($V23-INDEX(RT_PCB_M,MATCH($V23-0.001,RT_PCB_Lower,1)))*INDEX(RT_PCB_R,MATCH($V23-0.001,RT_PCB_Lower,1))+IF(LEFT($E23,1)="2",INDEX(RT_PCB_B2,MATCH($V23-0.001,RT_PCB_Lower,1)),INDEX(RT_PCB_B13,MATCH($V23-0.001,RT_PCB_Lower,1))),2))))</f>
        <v/>
      </c>
      <c r="X23" s="46">
        <f>IF(OR($G23="",$G23&lt;=0),"",IF(CEILING(ROUNDDOWN($W23/12,2),0.05)&lt;10,0,CEILING(ROUNDDOWN($W23/12,2),0.05)))</f>
        <v/>
      </c>
      <c r="Y23" s="47">
        <f>IF(OR($G23="",$G23&lt;=0),"",MAX(0,$X23-$H23))</f>
        <v/>
      </c>
      <c r="Z23" s="47">
        <f>IF(OR($G23="",$G23&lt;=0),"",$G23-$M23-$Q23-$S23-$Y23-$H23)</f>
        <v/>
      </c>
      <c r="AA23" s="47">
        <f>IF(OR($G23="",$G23&lt;=0),"",$G23+$L23+$N23+$R23)</f>
        <v/>
      </c>
      <c r="AB23" s="48">
        <f>IF(OR($G23="",$G23&lt;=0),"OK",IF(AND($D23="Pekerja Asing",$I23="Tidak"),"PERIKSA",IF(AND($D23&lt;&gt;"",$E23&lt;&gt;"",$I23&lt;&gt;""),"OK","PERIKSA")))</f>
        <v/>
      </c>
      <c r="AC23" s="41" t="n"/>
      <c r="AD23" s="41" t="n"/>
      <c r="AE23" s="41" t="n"/>
    </row>
    <row r="24">
      <c r="A24" s="40" t="n">
        <v>16</v>
      </c>
      <c r="B24" s="41" t="n"/>
      <c r="C24" s="41" t="n"/>
      <c r="D24" s="42" t="n"/>
      <c r="E24" s="42" t="n"/>
      <c r="F24" s="43" t="n"/>
      <c r="G24" s="44" t="n"/>
      <c r="H24" s="44" t="n"/>
      <c r="I24" s="42" t="n"/>
      <c r="J24" s="45">
        <f>IF(OR($G24="",$G24&lt;=0),"",MATCH($G24-0.001,RT_Lower,1))</f>
        <v/>
      </c>
      <c r="K24" s="46">
        <f>IF(OR($G24="",$G24&lt;=0),"",IF($D24="Warganegara 60+",$G24,IF($D24="Pekerja Asing",$G24,IF($G24&lt;=KR_KWSP_HadRendah,CEILING($G24,20),IF($G24&lt;=KR_KWSP_HadTinggi,CEILING($G24,100),$G24)))))</f>
        <v/>
      </c>
      <c r="L24" s="46">
        <f>IF(OR($G24="",$G24&lt;=0),"",IF($D24="Warganegara 60+",CEILING($G24*KR_KWSP_E_Majikan,1),IF($D24="Pekerja Asing",CEILING($G24*KR_KWSP_F_Majikan,1),CEILING($K24*IF($G24&lt;=KR_KWSP_HadRendah,KR_KWSP_A_MajikanRendah,KR_KWSP_A_MajikanTinggi),1))))</f>
        <v/>
      </c>
      <c r="M24" s="46">
        <f>IF(OR($G24="",$G24&lt;=0),"",IF($D24="Warganegara 60+",0,IF($D24="Pekerja Asing",CEILING($G24*KR_KWSP_F_Pekerja,1),CEILING($K24*KR_KWSP_A_Pekerja,1))))</f>
        <v/>
      </c>
      <c r="N24" s="46">
        <f>IF(OR($G24="",$G24&lt;=0),"",IF($D24="Warganegara 60+",INDEX(RT_PK_MajikanJ2,$J24),INDEX(RT_PK_MajikanJ1,$J24)))</f>
        <v/>
      </c>
      <c r="O24" s="46">
        <f>IF(OR($G24="",$G24&lt;=0),"",IF($D24="Warganegara 60+",0,INDEX(RT_PK_KeilatanJ1,$J24)))</f>
        <v/>
      </c>
      <c r="P24" s="46">
        <f>IF(OR($G24="",$G24&lt;=0),"",IF($I24="Tidak",0,IF($D24="Warganegara 60+",INDEX(RT_PK_SkbbkJ2,$J24),INDEX(RT_PK_SkbbkJ1,$J24))))</f>
        <v/>
      </c>
      <c r="Q24" s="47">
        <f>IF(OR($G24="",$G24&lt;=0),"",$O24+$P24)</f>
        <v/>
      </c>
      <c r="R24" s="46">
        <f>IF(OR($G24="",$G24&lt;=0),"",IF(OR($D24="Warganegara 60+",$D24="Pekerja Asing"),0,INDEX(RT_SIP_Majikan,$J24)))</f>
        <v/>
      </c>
      <c r="S24" s="46">
        <f>IF(OR($G24="",$G24&lt;=0),"",IF(OR($D24="Warganegara 60+",$D24="Pekerja Asing"),0,INDEX(RT_SIP_Pekerja,$J24)))</f>
        <v/>
      </c>
      <c r="T24" s="46">
        <f>IF(OR($G24="",$G24&lt;=0),"",KR_PCB_D+IF(LEFT($E24,1)="2",KR_PCB_S,0)+KR_PCB_QC*$F24)</f>
        <v/>
      </c>
      <c r="U24" s="46">
        <f>IF(OR($G24="",$G24&lt;=0),"",MIN(ROUNDDOWN((4000-$M24)/11,2),$M24))</f>
        <v/>
      </c>
      <c r="V24" s="46">
        <f>IF(OR($G24="",$G24&lt;=0),"",($G24-$M24)+($G24-$U24)*11-$T24)</f>
        <v/>
      </c>
      <c r="W24" s="46">
        <f>IF(OR($G24="",$G24&lt;=0),"",IF($V24&lt;=5000,0,MAX(0,ROUNDDOWN(($V24-INDEX(RT_PCB_M,MATCH($V24-0.001,RT_PCB_Lower,1)))*INDEX(RT_PCB_R,MATCH($V24-0.001,RT_PCB_Lower,1))+IF(LEFT($E24,1)="2",INDEX(RT_PCB_B2,MATCH($V24-0.001,RT_PCB_Lower,1)),INDEX(RT_PCB_B13,MATCH($V24-0.001,RT_PCB_Lower,1))),2))))</f>
        <v/>
      </c>
      <c r="X24" s="46">
        <f>IF(OR($G24="",$G24&lt;=0),"",IF(CEILING(ROUNDDOWN($W24/12,2),0.05)&lt;10,0,CEILING(ROUNDDOWN($W24/12,2),0.05)))</f>
        <v/>
      </c>
      <c r="Y24" s="47">
        <f>IF(OR($G24="",$G24&lt;=0),"",MAX(0,$X24-$H24))</f>
        <v/>
      </c>
      <c r="Z24" s="47">
        <f>IF(OR($G24="",$G24&lt;=0),"",$G24-$M24-$Q24-$S24-$Y24-$H24)</f>
        <v/>
      </c>
      <c r="AA24" s="47">
        <f>IF(OR($G24="",$G24&lt;=0),"",$G24+$L24+$N24+$R24)</f>
        <v/>
      </c>
      <c r="AB24" s="48">
        <f>IF(OR($G24="",$G24&lt;=0),"OK",IF(AND($D24="Pekerja Asing",$I24="Tidak"),"PERIKSA",IF(AND($D24&lt;&gt;"",$E24&lt;&gt;"",$I24&lt;&gt;""),"OK","PERIKSA")))</f>
        <v/>
      </c>
      <c r="AC24" s="41" t="n"/>
      <c r="AD24" s="41" t="n"/>
      <c r="AE24" s="41" t="n"/>
    </row>
    <row r="25">
      <c r="A25" s="40" t="n">
        <v>17</v>
      </c>
      <c r="B25" s="41" t="n"/>
      <c r="C25" s="41" t="n"/>
      <c r="D25" s="42" t="n"/>
      <c r="E25" s="42" t="n"/>
      <c r="F25" s="43" t="n"/>
      <c r="G25" s="44" t="n"/>
      <c r="H25" s="44" t="n"/>
      <c r="I25" s="42" t="n"/>
      <c r="J25" s="45">
        <f>IF(OR($G25="",$G25&lt;=0),"",MATCH($G25-0.001,RT_Lower,1))</f>
        <v/>
      </c>
      <c r="K25" s="46">
        <f>IF(OR($G25="",$G25&lt;=0),"",IF($D25="Warganegara 60+",$G25,IF($D25="Pekerja Asing",$G25,IF($G25&lt;=KR_KWSP_HadRendah,CEILING($G25,20),IF($G25&lt;=KR_KWSP_HadTinggi,CEILING($G25,100),$G25)))))</f>
        <v/>
      </c>
      <c r="L25" s="46">
        <f>IF(OR($G25="",$G25&lt;=0),"",IF($D25="Warganegara 60+",CEILING($G25*KR_KWSP_E_Majikan,1),IF($D25="Pekerja Asing",CEILING($G25*KR_KWSP_F_Majikan,1),CEILING($K25*IF($G25&lt;=KR_KWSP_HadRendah,KR_KWSP_A_MajikanRendah,KR_KWSP_A_MajikanTinggi),1))))</f>
        <v/>
      </c>
      <c r="M25" s="46">
        <f>IF(OR($G25="",$G25&lt;=0),"",IF($D25="Warganegara 60+",0,IF($D25="Pekerja Asing",CEILING($G25*KR_KWSP_F_Pekerja,1),CEILING($K25*KR_KWSP_A_Pekerja,1))))</f>
        <v/>
      </c>
      <c r="N25" s="46">
        <f>IF(OR($G25="",$G25&lt;=0),"",IF($D25="Warganegara 60+",INDEX(RT_PK_MajikanJ2,$J25),INDEX(RT_PK_MajikanJ1,$J25)))</f>
        <v/>
      </c>
      <c r="O25" s="46">
        <f>IF(OR($G25="",$G25&lt;=0),"",IF($D25="Warganegara 60+",0,INDEX(RT_PK_KeilatanJ1,$J25)))</f>
        <v/>
      </c>
      <c r="P25" s="46">
        <f>IF(OR($G25="",$G25&lt;=0),"",IF($I25="Tidak",0,IF($D25="Warganegara 60+",INDEX(RT_PK_SkbbkJ2,$J25),INDEX(RT_PK_SkbbkJ1,$J25))))</f>
        <v/>
      </c>
      <c r="Q25" s="47">
        <f>IF(OR($G25="",$G25&lt;=0),"",$O25+$P25)</f>
        <v/>
      </c>
      <c r="R25" s="46">
        <f>IF(OR($G25="",$G25&lt;=0),"",IF(OR($D25="Warganegara 60+",$D25="Pekerja Asing"),0,INDEX(RT_SIP_Majikan,$J25)))</f>
        <v/>
      </c>
      <c r="S25" s="46">
        <f>IF(OR($G25="",$G25&lt;=0),"",IF(OR($D25="Warganegara 60+",$D25="Pekerja Asing"),0,INDEX(RT_SIP_Pekerja,$J25)))</f>
        <v/>
      </c>
      <c r="T25" s="46">
        <f>IF(OR($G25="",$G25&lt;=0),"",KR_PCB_D+IF(LEFT($E25,1)="2",KR_PCB_S,0)+KR_PCB_QC*$F25)</f>
        <v/>
      </c>
      <c r="U25" s="46">
        <f>IF(OR($G25="",$G25&lt;=0),"",MIN(ROUNDDOWN((4000-$M25)/11,2),$M25))</f>
        <v/>
      </c>
      <c r="V25" s="46">
        <f>IF(OR($G25="",$G25&lt;=0),"",($G25-$M25)+($G25-$U25)*11-$T25)</f>
        <v/>
      </c>
      <c r="W25" s="46">
        <f>IF(OR($G25="",$G25&lt;=0),"",IF($V25&lt;=5000,0,MAX(0,ROUNDDOWN(($V25-INDEX(RT_PCB_M,MATCH($V25-0.001,RT_PCB_Lower,1)))*INDEX(RT_PCB_R,MATCH($V25-0.001,RT_PCB_Lower,1))+IF(LEFT($E25,1)="2",INDEX(RT_PCB_B2,MATCH($V25-0.001,RT_PCB_Lower,1)),INDEX(RT_PCB_B13,MATCH($V25-0.001,RT_PCB_Lower,1))),2))))</f>
        <v/>
      </c>
      <c r="X25" s="46">
        <f>IF(OR($G25="",$G25&lt;=0),"",IF(CEILING(ROUNDDOWN($W25/12,2),0.05)&lt;10,0,CEILING(ROUNDDOWN($W25/12,2),0.05)))</f>
        <v/>
      </c>
      <c r="Y25" s="47">
        <f>IF(OR($G25="",$G25&lt;=0),"",MAX(0,$X25-$H25))</f>
        <v/>
      </c>
      <c r="Z25" s="47">
        <f>IF(OR($G25="",$G25&lt;=0),"",$G25-$M25-$Q25-$S25-$Y25-$H25)</f>
        <v/>
      </c>
      <c r="AA25" s="47">
        <f>IF(OR($G25="",$G25&lt;=0),"",$G25+$L25+$N25+$R25)</f>
        <v/>
      </c>
      <c r="AB25" s="48">
        <f>IF(OR($G25="",$G25&lt;=0),"OK",IF(AND($D25="Pekerja Asing",$I25="Tidak"),"PERIKSA",IF(AND($D25&lt;&gt;"",$E25&lt;&gt;"",$I25&lt;&gt;""),"OK","PERIKSA")))</f>
        <v/>
      </c>
      <c r="AC25" s="41" t="n"/>
      <c r="AD25" s="41" t="n"/>
      <c r="AE25" s="41" t="n"/>
    </row>
    <row r="26">
      <c r="A26" s="40" t="n">
        <v>18</v>
      </c>
      <c r="B26" s="41" t="n"/>
      <c r="C26" s="41" t="n"/>
      <c r="D26" s="42" t="n"/>
      <c r="E26" s="42" t="n"/>
      <c r="F26" s="43" t="n"/>
      <c r="G26" s="44" t="n"/>
      <c r="H26" s="44" t="n"/>
      <c r="I26" s="42" t="n"/>
      <c r="J26" s="45">
        <f>IF(OR($G26="",$G26&lt;=0),"",MATCH($G26-0.001,RT_Lower,1))</f>
        <v/>
      </c>
      <c r="K26" s="46">
        <f>IF(OR($G26="",$G26&lt;=0),"",IF($D26="Warganegara 60+",$G26,IF($D26="Pekerja Asing",$G26,IF($G26&lt;=KR_KWSP_HadRendah,CEILING($G26,20),IF($G26&lt;=KR_KWSP_HadTinggi,CEILING($G26,100),$G26)))))</f>
        <v/>
      </c>
      <c r="L26" s="46">
        <f>IF(OR($G26="",$G26&lt;=0),"",IF($D26="Warganegara 60+",CEILING($G26*KR_KWSP_E_Majikan,1),IF($D26="Pekerja Asing",CEILING($G26*KR_KWSP_F_Majikan,1),CEILING($K26*IF($G26&lt;=KR_KWSP_HadRendah,KR_KWSP_A_MajikanRendah,KR_KWSP_A_MajikanTinggi),1))))</f>
        <v/>
      </c>
      <c r="M26" s="46">
        <f>IF(OR($G26="",$G26&lt;=0),"",IF($D26="Warganegara 60+",0,IF($D26="Pekerja Asing",CEILING($G26*KR_KWSP_F_Pekerja,1),CEILING($K26*KR_KWSP_A_Pekerja,1))))</f>
        <v/>
      </c>
      <c r="N26" s="46">
        <f>IF(OR($G26="",$G26&lt;=0),"",IF($D26="Warganegara 60+",INDEX(RT_PK_MajikanJ2,$J26),INDEX(RT_PK_MajikanJ1,$J26)))</f>
        <v/>
      </c>
      <c r="O26" s="46">
        <f>IF(OR($G26="",$G26&lt;=0),"",IF($D26="Warganegara 60+",0,INDEX(RT_PK_KeilatanJ1,$J26)))</f>
        <v/>
      </c>
      <c r="P26" s="46">
        <f>IF(OR($G26="",$G26&lt;=0),"",IF($I26="Tidak",0,IF($D26="Warganegara 60+",INDEX(RT_PK_SkbbkJ2,$J26),INDEX(RT_PK_SkbbkJ1,$J26))))</f>
        <v/>
      </c>
      <c r="Q26" s="47">
        <f>IF(OR($G26="",$G26&lt;=0),"",$O26+$P26)</f>
        <v/>
      </c>
      <c r="R26" s="46">
        <f>IF(OR($G26="",$G26&lt;=0),"",IF(OR($D26="Warganegara 60+",$D26="Pekerja Asing"),0,INDEX(RT_SIP_Majikan,$J26)))</f>
        <v/>
      </c>
      <c r="S26" s="46">
        <f>IF(OR($G26="",$G26&lt;=0),"",IF(OR($D26="Warganegara 60+",$D26="Pekerja Asing"),0,INDEX(RT_SIP_Pekerja,$J26)))</f>
        <v/>
      </c>
      <c r="T26" s="46">
        <f>IF(OR($G26="",$G26&lt;=0),"",KR_PCB_D+IF(LEFT($E26,1)="2",KR_PCB_S,0)+KR_PCB_QC*$F26)</f>
        <v/>
      </c>
      <c r="U26" s="46">
        <f>IF(OR($G26="",$G26&lt;=0),"",MIN(ROUNDDOWN((4000-$M26)/11,2),$M26))</f>
        <v/>
      </c>
      <c r="V26" s="46">
        <f>IF(OR($G26="",$G26&lt;=0),"",($G26-$M26)+($G26-$U26)*11-$T26)</f>
        <v/>
      </c>
      <c r="W26" s="46">
        <f>IF(OR($G26="",$G26&lt;=0),"",IF($V26&lt;=5000,0,MAX(0,ROUNDDOWN(($V26-INDEX(RT_PCB_M,MATCH($V26-0.001,RT_PCB_Lower,1)))*INDEX(RT_PCB_R,MATCH($V26-0.001,RT_PCB_Lower,1))+IF(LEFT($E26,1)="2",INDEX(RT_PCB_B2,MATCH($V26-0.001,RT_PCB_Lower,1)),INDEX(RT_PCB_B13,MATCH($V26-0.001,RT_PCB_Lower,1))),2))))</f>
        <v/>
      </c>
      <c r="X26" s="46">
        <f>IF(OR($G26="",$G26&lt;=0),"",IF(CEILING(ROUNDDOWN($W26/12,2),0.05)&lt;10,0,CEILING(ROUNDDOWN($W26/12,2),0.05)))</f>
        <v/>
      </c>
      <c r="Y26" s="47">
        <f>IF(OR($G26="",$G26&lt;=0),"",MAX(0,$X26-$H26))</f>
        <v/>
      </c>
      <c r="Z26" s="47">
        <f>IF(OR($G26="",$G26&lt;=0),"",$G26-$M26-$Q26-$S26-$Y26-$H26)</f>
        <v/>
      </c>
      <c r="AA26" s="47">
        <f>IF(OR($G26="",$G26&lt;=0),"",$G26+$L26+$N26+$R26)</f>
        <v/>
      </c>
      <c r="AB26" s="48">
        <f>IF(OR($G26="",$G26&lt;=0),"OK",IF(AND($D26="Pekerja Asing",$I26="Tidak"),"PERIKSA",IF(AND($D26&lt;&gt;"",$E26&lt;&gt;"",$I26&lt;&gt;""),"OK","PERIKSA")))</f>
        <v/>
      </c>
      <c r="AC26" s="41" t="n"/>
      <c r="AD26" s="41" t="n"/>
      <c r="AE26" s="41" t="n"/>
    </row>
    <row r="27">
      <c r="A27" s="40" t="n">
        <v>19</v>
      </c>
      <c r="B27" s="41" t="n"/>
      <c r="C27" s="41" t="n"/>
      <c r="D27" s="42" t="n"/>
      <c r="E27" s="42" t="n"/>
      <c r="F27" s="43" t="n"/>
      <c r="G27" s="44" t="n"/>
      <c r="H27" s="44" t="n"/>
      <c r="I27" s="42" t="n"/>
      <c r="J27" s="45">
        <f>IF(OR($G27="",$G27&lt;=0),"",MATCH($G27-0.001,RT_Lower,1))</f>
        <v/>
      </c>
      <c r="K27" s="46">
        <f>IF(OR($G27="",$G27&lt;=0),"",IF($D27="Warganegara 60+",$G27,IF($D27="Pekerja Asing",$G27,IF($G27&lt;=KR_KWSP_HadRendah,CEILING($G27,20),IF($G27&lt;=KR_KWSP_HadTinggi,CEILING($G27,100),$G27)))))</f>
        <v/>
      </c>
      <c r="L27" s="46">
        <f>IF(OR($G27="",$G27&lt;=0),"",IF($D27="Warganegara 60+",CEILING($G27*KR_KWSP_E_Majikan,1),IF($D27="Pekerja Asing",CEILING($G27*KR_KWSP_F_Majikan,1),CEILING($K27*IF($G27&lt;=KR_KWSP_HadRendah,KR_KWSP_A_MajikanRendah,KR_KWSP_A_MajikanTinggi),1))))</f>
        <v/>
      </c>
      <c r="M27" s="46">
        <f>IF(OR($G27="",$G27&lt;=0),"",IF($D27="Warganegara 60+",0,IF($D27="Pekerja Asing",CEILING($G27*KR_KWSP_F_Pekerja,1),CEILING($K27*KR_KWSP_A_Pekerja,1))))</f>
        <v/>
      </c>
      <c r="N27" s="46">
        <f>IF(OR($G27="",$G27&lt;=0),"",IF($D27="Warganegara 60+",INDEX(RT_PK_MajikanJ2,$J27),INDEX(RT_PK_MajikanJ1,$J27)))</f>
        <v/>
      </c>
      <c r="O27" s="46">
        <f>IF(OR($G27="",$G27&lt;=0),"",IF($D27="Warganegara 60+",0,INDEX(RT_PK_KeilatanJ1,$J27)))</f>
        <v/>
      </c>
      <c r="P27" s="46">
        <f>IF(OR($G27="",$G27&lt;=0),"",IF($I27="Tidak",0,IF($D27="Warganegara 60+",INDEX(RT_PK_SkbbkJ2,$J27),INDEX(RT_PK_SkbbkJ1,$J27))))</f>
        <v/>
      </c>
      <c r="Q27" s="47">
        <f>IF(OR($G27="",$G27&lt;=0),"",$O27+$P27)</f>
        <v/>
      </c>
      <c r="R27" s="46">
        <f>IF(OR($G27="",$G27&lt;=0),"",IF(OR($D27="Warganegara 60+",$D27="Pekerja Asing"),0,INDEX(RT_SIP_Majikan,$J27)))</f>
        <v/>
      </c>
      <c r="S27" s="46">
        <f>IF(OR($G27="",$G27&lt;=0),"",IF(OR($D27="Warganegara 60+",$D27="Pekerja Asing"),0,INDEX(RT_SIP_Pekerja,$J27)))</f>
        <v/>
      </c>
      <c r="T27" s="46">
        <f>IF(OR($G27="",$G27&lt;=0),"",KR_PCB_D+IF(LEFT($E27,1)="2",KR_PCB_S,0)+KR_PCB_QC*$F27)</f>
        <v/>
      </c>
      <c r="U27" s="46">
        <f>IF(OR($G27="",$G27&lt;=0),"",MIN(ROUNDDOWN((4000-$M27)/11,2),$M27))</f>
        <v/>
      </c>
      <c r="V27" s="46">
        <f>IF(OR($G27="",$G27&lt;=0),"",($G27-$M27)+($G27-$U27)*11-$T27)</f>
        <v/>
      </c>
      <c r="W27" s="46">
        <f>IF(OR($G27="",$G27&lt;=0),"",IF($V27&lt;=5000,0,MAX(0,ROUNDDOWN(($V27-INDEX(RT_PCB_M,MATCH($V27-0.001,RT_PCB_Lower,1)))*INDEX(RT_PCB_R,MATCH($V27-0.001,RT_PCB_Lower,1))+IF(LEFT($E27,1)="2",INDEX(RT_PCB_B2,MATCH($V27-0.001,RT_PCB_Lower,1)),INDEX(RT_PCB_B13,MATCH($V27-0.001,RT_PCB_Lower,1))),2))))</f>
        <v/>
      </c>
      <c r="X27" s="46">
        <f>IF(OR($G27="",$G27&lt;=0),"",IF(CEILING(ROUNDDOWN($W27/12,2),0.05)&lt;10,0,CEILING(ROUNDDOWN($W27/12,2),0.05)))</f>
        <v/>
      </c>
      <c r="Y27" s="47">
        <f>IF(OR($G27="",$G27&lt;=0),"",MAX(0,$X27-$H27))</f>
        <v/>
      </c>
      <c r="Z27" s="47">
        <f>IF(OR($G27="",$G27&lt;=0),"",$G27-$M27-$Q27-$S27-$Y27-$H27)</f>
        <v/>
      </c>
      <c r="AA27" s="47">
        <f>IF(OR($G27="",$G27&lt;=0),"",$G27+$L27+$N27+$R27)</f>
        <v/>
      </c>
      <c r="AB27" s="48">
        <f>IF(OR($G27="",$G27&lt;=0),"OK",IF(AND($D27="Pekerja Asing",$I27="Tidak"),"PERIKSA",IF(AND($D27&lt;&gt;"",$E27&lt;&gt;"",$I27&lt;&gt;""),"OK","PERIKSA")))</f>
        <v/>
      </c>
      <c r="AC27" s="41" t="n"/>
      <c r="AD27" s="41" t="n"/>
      <c r="AE27" s="41" t="n"/>
    </row>
    <row r="28">
      <c r="A28" s="40" t="n">
        <v>20</v>
      </c>
      <c r="B28" s="41" t="n"/>
      <c r="C28" s="41" t="n"/>
      <c r="D28" s="42" t="n"/>
      <c r="E28" s="42" t="n"/>
      <c r="F28" s="43" t="n"/>
      <c r="G28" s="44" t="n"/>
      <c r="H28" s="44" t="n"/>
      <c r="I28" s="42" t="n"/>
      <c r="J28" s="45">
        <f>IF(OR($G28="",$G28&lt;=0),"",MATCH($G28-0.001,RT_Lower,1))</f>
        <v/>
      </c>
      <c r="K28" s="46">
        <f>IF(OR($G28="",$G28&lt;=0),"",IF($D28="Warganegara 60+",$G28,IF($D28="Pekerja Asing",$G28,IF($G28&lt;=KR_KWSP_HadRendah,CEILING($G28,20),IF($G28&lt;=KR_KWSP_HadTinggi,CEILING($G28,100),$G28)))))</f>
        <v/>
      </c>
      <c r="L28" s="46">
        <f>IF(OR($G28="",$G28&lt;=0),"",IF($D28="Warganegara 60+",CEILING($G28*KR_KWSP_E_Majikan,1),IF($D28="Pekerja Asing",CEILING($G28*KR_KWSP_F_Majikan,1),CEILING($K28*IF($G28&lt;=KR_KWSP_HadRendah,KR_KWSP_A_MajikanRendah,KR_KWSP_A_MajikanTinggi),1))))</f>
        <v/>
      </c>
      <c r="M28" s="46">
        <f>IF(OR($G28="",$G28&lt;=0),"",IF($D28="Warganegara 60+",0,IF($D28="Pekerja Asing",CEILING($G28*KR_KWSP_F_Pekerja,1),CEILING($K28*KR_KWSP_A_Pekerja,1))))</f>
        <v/>
      </c>
      <c r="N28" s="46">
        <f>IF(OR($G28="",$G28&lt;=0),"",IF($D28="Warganegara 60+",INDEX(RT_PK_MajikanJ2,$J28),INDEX(RT_PK_MajikanJ1,$J28)))</f>
        <v/>
      </c>
      <c r="O28" s="46">
        <f>IF(OR($G28="",$G28&lt;=0),"",IF($D28="Warganegara 60+",0,INDEX(RT_PK_KeilatanJ1,$J28)))</f>
        <v/>
      </c>
      <c r="P28" s="46">
        <f>IF(OR($G28="",$G28&lt;=0),"",IF($I28="Tidak",0,IF($D28="Warganegara 60+",INDEX(RT_PK_SkbbkJ2,$J28),INDEX(RT_PK_SkbbkJ1,$J28))))</f>
        <v/>
      </c>
      <c r="Q28" s="47">
        <f>IF(OR($G28="",$G28&lt;=0),"",$O28+$P28)</f>
        <v/>
      </c>
      <c r="R28" s="46">
        <f>IF(OR($G28="",$G28&lt;=0),"",IF(OR($D28="Warganegara 60+",$D28="Pekerja Asing"),0,INDEX(RT_SIP_Majikan,$J28)))</f>
        <v/>
      </c>
      <c r="S28" s="46">
        <f>IF(OR($G28="",$G28&lt;=0),"",IF(OR($D28="Warganegara 60+",$D28="Pekerja Asing"),0,INDEX(RT_SIP_Pekerja,$J28)))</f>
        <v/>
      </c>
      <c r="T28" s="46">
        <f>IF(OR($G28="",$G28&lt;=0),"",KR_PCB_D+IF(LEFT($E28,1)="2",KR_PCB_S,0)+KR_PCB_QC*$F28)</f>
        <v/>
      </c>
      <c r="U28" s="46">
        <f>IF(OR($G28="",$G28&lt;=0),"",MIN(ROUNDDOWN((4000-$M28)/11,2),$M28))</f>
        <v/>
      </c>
      <c r="V28" s="46">
        <f>IF(OR($G28="",$G28&lt;=0),"",($G28-$M28)+($G28-$U28)*11-$T28)</f>
        <v/>
      </c>
      <c r="W28" s="46">
        <f>IF(OR($G28="",$G28&lt;=0),"",IF($V28&lt;=5000,0,MAX(0,ROUNDDOWN(($V28-INDEX(RT_PCB_M,MATCH($V28-0.001,RT_PCB_Lower,1)))*INDEX(RT_PCB_R,MATCH($V28-0.001,RT_PCB_Lower,1))+IF(LEFT($E28,1)="2",INDEX(RT_PCB_B2,MATCH($V28-0.001,RT_PCB_Lower,1)),INDEX(RT_PCB_B13,MATCH($V28-0.001,RT_PCB_Lower,1))),2))))</f>
        <v/>
      </c>
      <c r="X28" s="46">
        <f>IF(OR($G28="",$G28&lt;=0),"",IF(CEILING(ROUNDDOWN($W28/12,2),0.05)&lt;10,0,CEILING(ROUNDDOWN($W28/12,2),0.05)))</f>
        <v/>
      </c>
      <c r="Y28" s="47">
        <f>IF(OR($G28="",$G28&lt;=0),"",MAX(0,$X28-$H28))</f>
        <v/>
      </c>
      <c r="Z28" s="47">
        <f>IF(OR($G28="",$G28&lt;=0),"",$G28-$M28-$Q28-$S28-$Y28-$H28)</f>
        <v/>
      </c>
      <c r="AA28" s="47">
        <f>IF(OR($G28="",$G28&lt;=0),"",$G28+$L28+$N28+$R28)</f>
        <v/>
      </c>
      <c r="AB28" s="48">
        <f>IF(OR($G28="",$G28&lt;=0),"OK",IF(AND($D28="Pekerja Asing",$I28="Tidak"),"PERIKSA",IF(AND($D28&lt;&gt;"",$E28&lt;&gt;"",$I28&lt;&gt;""),"OK","PERIKSA")))</f>
        <v/>
      </c>
      <c r="AC28" s="41" t="n"/>
      <c r="AD28" s="41" t="n"/>
      <c r="AE28" s="41" t="n"/>
    </row>
    <row r="29">
      <c r="A29" s="40" t="n">
        <v>21</v>
      </c>
      <c r="B29" s="41" t="n"/>
      <c r="C29" s="41" t="n"/>
      <c r="D29" s="42" t="n"/>
      <c r="E29" s="42" t="n"/>
      <c r="F29" s="43" t="n"/>
      <c r="G29" s="44" t="n"/>
      <c r="H29" s="44" t="n"/>
      <c r="I29" s="42" t="n"/>
      <c r="J29" s="45">
        <f>IF(OR($G29="",$G29&lt;=0),"",MATCH($G29-0.001,RT_Lower,1))</f>
        <v/>
      </c>
      <c r="K29" s="46">
        <f>IF(OR($G29="",$G29&lt;=0),"",IF($D29="Warganegara 60+",$G29,IF($D29="Pekerja Asing",$G29,IF($G29&lt;=KR_KWSP_HadRendah,CEILING($G29,20),IF($G29&lt;=KR_KWSP_HadTinggi,CEILING($G29,100),$G29)))))</f>
        <v/>
      </c>
      <c r="L29" s="46">
        <f>IF(OR($G29="",$G29&lt;=0),"",IF($D29="Warganegara 60+",CEILING($G29*KR_KWSP_E_Majikan,1),IF($D29="Pekerja Asing",CEILING($G29*KR_KWSP_F_Majikan,1),CEILING($K29*IF($G29&lt;=KR_KWSP_HadRendah,KR_KWSP_A_MajikanRendah,KR_KWSP_A_MajikanTinggi),1))))</f>
        <v/>
      </c>
      <c r="M29" s="46">
        <f>IF(OR($G29="",$G29&lt;=0),"",IF($D29="Warganegara 60+",0,IF($D29="Pekerja Asing",CEILING($G29*KR_KWSP_F_Pekerja,1),CEILING($K29*KR_KWSP_A_Pekerja,1))))</f>
        <v/>
      </c>
      <c r="N29" s="46">
        <f>IF(OR($G29="",$G29&lt;=0),"",IF($D29="Warganegara 60+",INDEX(RT_PK_MajikanJ2,$J29),INDEX(RT_PK_MajikanJ1,$J29)))</f>
        <v/>
      </c>
      <c r="O29" s="46">
        <f>IF(OR($G29="",$G29&lt;=0),"",IF($D29="Warganegara 60+",0,INDEX(RT_PK_KeilatanJ1,$J29)))</f>
        <v/>
      </c>
      <c r="P29" s="46">
        <f>IF(OR($G29="",$G29&lt;=0),"",IF($I29="Tidak",0,IF($D29="Warganegara 60+",INDEX(RT_PK_SkbbkJ2,$J29),INDEX(RT_PK_SkbbkJ1,$J29))))</f>
        <v/>
      </c>
      <c r="Q29" s="47">
        <f>IF(OR($G29="",$G29&lt;=0),"",$O29+$P29)</f>
        <v/>
      </c>
      <c r="R29" s="46">
        <f>IF(OR($G29="",$G29&lt;=0),"",IF(OR($D29="Warganegara 60+",$D29="Pekerja Asing"),0,INDEX(RT_SIP_Majikan,$J29)))</f>
        <v/>
      </c>
      <c r="S29" s="46">
        <f>IF(OR($G29="",$G29&lt;=0),"",IF(OR($D29="Warganegara 60+",$D29="Pekerja Asing"),0,INDEX(RT_SIP_Pekerja,$J29)))</f>
        <v/>
      </c>
      <c r="T29" s="46">
        <f>IF(OR($G29="",$G29&lt;=0),"",KR_PCB_D+IF(LEFT($E29,1)="2",KR_PCB_S,0)+KR_PCB_QC*$F29)</f>
        <v/>
      </c>
      <c r="U29" s="46">
        <f>IF(OR($G29="",$G29&lt;=0),"",MIN(ROUNDDOWN((4000-$M29)/11,2),$M29))</f>
        <v/>
      </c>
      <c r="V29" s="46">
        <f>IF(OR($G29="",$G29&lt;=0),"",($G29-$M29)+($G29-$U29)*11-$T29)</f>
        <v/>
      </c>
      <c r="W29" s="46">
        <f>IF(OR($G29="",$G29&lt;=0),"",IF($V29&lt;=5000,0,MAX(0,ROUNDDOWN(($V29-INDEX(RT_PCB_M,MATCH($V29-0.001,RT_PCB_Lower,1)))*INDEX(RT_PCB_R,MATCH($V29-0.001,RT_PCB_Lower,1))+IF(LEFT($E29,1)="2",INDEX(RT_PCB_B2,MATCH($V29-0.001,RT_PCB_Lower,1)),INDEX(RT_PCB_B13,MATCH($V29-0.001,RT_PCB_Lower,1))),2))))</f>
        <v/>
      </c>
      <c r="X29" s="46">
        <f>IF(OR($G29="",$G29&lt;=0),"",IF(CEILING(ROUNDDOWN($W29/12,2),0.05)&lt;10,0,CEILING(ROUNDDOWN($W29/12,2),0.05)))</f>
        <v/>
      </c>
      <c r="Y29" s="47">
        <f>IF(OR($G29="",$G29&lt;=0),"",MAX(0,$X29-$H29))</f>
        <v/>
      </c>
      <c r="Z29" s="47">
        <f>IF(OR($G29="",$G29&lt;=0),"",$G29-$M29-$Q29-$S29-$Y29-$H29)</f>
        <v/>
      </c>
      <c r="AA29" s="47">
        <f>IF(OR($G29="",$G29&lt;=0),"",$G29+$L29+$N29+$R29)</f>
        <v/>
      </c>
      <c r="AB29" s="48">
        <f>IF(OR($G29="",$G29&lt;=0),"OK",IF(AND($D29="Pekerja Asing",$I29="Tidak"),"PERIKSA",IF(AND($D29&lt;&gt;"",$E29&lt;&gt;"",$I29&lt;&gt;""),"OK","PERIKSA")))</f>
        <v/>
      </c>
      <c r="AC29" s="41" t="n"/>
      <c r="AD29" s="41" t="n"/>
      <c r="AE29" s="41" t="n"/>
    </row>
    <row r="30">
      <c r="A30" s="40" t="n">
        <v>22</v>
      </c>
      <c r="B30" s="41" t="n"/>
      <c r="C30" s="41" t="n"/>
      <c r="D30" s="42" t="n"/>
      <c r="E30" s="42" t="n"/>
      <c r="F30" s="43" t="n"/>
      <c r="G30" s="44" t="n"/>
      <c r="H30" s="44" t="n"/>
      <c r="I30" s="42" t="n"/>
      <c r="J30" s="45">
        <f>IF(OR($G30="",$G30&lt;=0),"",MATCH($G30-0.001,RT_Lower,1))</f>
        <v/>
      </c>
      <c r="K30" s="46">
        <f>IF(OR($G30="",$G30&lt;=0),"",IF($D30="Warganegara 60+",$G30,IF($D30="Pekerja Asing",$G30,IF($G30&lt;=KR_KWSP_HadRendah,CEILING($G30,20),IF($G30&lt;=KR_KWSP_HadTinggi,CEILING($G30,100),$G30)))))</f>
        <v/>
      </c>
      <c r="L30" s="46">
        <f>IF(OR($G30="",$G30&lt;=0),"",IF($D30="Warganegara 60+",CEILING($G30*KR_KWSP_E_Majikan,1),IF($D30="Pekerja Asing",CEILING($G30*KR_KWSP_F_Majikan,1),CEILING($K30*IF($G30&lt;=KR_KWSP_HadRendah,KR_KWSP_A_MajikanRendah,KR_KWSP_A_MajikanTinggi),1))))</f>
        <v/>
      </c>
      <c r="M30" s="46">
        <f>IF(OR($G30="",$G30&lt;=0),"",IF($D30="Warganegara 60+",0,IF($D30="Pekerja Asing",CEILING($G30*KR_KWSP_F_Pekerja,1),CEILING($K30*KR_KWSP_A_Pekerja,1))))</f>
        <v/>
      </c>
      <c r="N30" s="46">
        <f>IF(OR($G30="",$G30&lt;=0),"",IF($D30="Warganegara 60+",INDEX(RT_PK_MajikanJ2,$J30),INDEX(RT_PK_MajikanJ1,$J30)))</f>
        <v/>
      </c>
      <c r="O30" s="46">
        <f>IF(OR($G30="",$G30&lt;=0),"",IF($D30="Warganegara 60+",0,INDEX(RT_PK_KeilatanJ1,$J30)))</f>
        <v/>
      </c>
      <c r="P30" s="46">
        <f>IF(OR($G30="",$G30&lt;=0),"",IF($I30="Tidak",0,IF($D30="Warganegara 60+",INDEX(RT_PK_SkbbkJ2,$J30),INDEX(RT_PK_SkbbkJ1,$J30))))</f>
        <v/>
      </c>
      <c r="Q30" s="47">
        <f>IF(OR($G30="",$G30&lt;=0),"",$O30+$P30)</f>
        <v/>
      </c>
      <c r="R30" s="46">
        <f>IF(OR($G30="",$G30&lt;=0),"",IF(OR($D30="Warganegara 60+",$D30="Pekerja Asing"),0,INDEX(RT_SIP_Majikan,$J30)))</f>
        <v/>
      </c>
      <c r="S30" s="46">
        <f>IF(OR($G30="",$G30&lt;=0),"",IF(OR($D30="Warganegara 60+",$D30="Pekerja Asing"),0,INDEX(RT_SIP_Pekerja,$J30)))</f>
        <v/>
      </c>
      <c r="T30" s="46">
        <f>IF(OR($G30="",$G30&lt;=0),"",KR_PCB_D+IF(LEFT($E30,1)="2",KR_PCB_S,0)+KR_PCB_QC*$F30)</f>
        <v/>
      </c>
      <c r="U30" s="46">
        <f>IF(OR($G30="",$G30&lt;=0),"",MIN(ROUNDDOWN((4000-$M30)/11,2),$M30))</f>
        <v/>
      </c>
      <c r="V30" s="46">
        <f>IF(OR($G30="",$G30&lt;=0),"",($G30-$M30)+($G30-$U30)*11-$T30)</f>
        <v/>
      </c>
      <c r="W30" s="46">
        <f>IF(OR($G30="",$G30&lt;=0),"",IF($V30&lt;=5000,0,MAX(0,ROUNDDOWN(($V30-INDEX(RT_PCB_M,MATCH($V30-0.001,RT_PCB_Lower,1)))*INDEX(RT_PCB_R,MATCH($V30-0.001,RT_PCB_Lower,1))+IF(LEFT($E30,1)="2",INDEX(RT_PCB_B2,MATCH($V30-0.001,RT_PCB_Lower,1)),INDEX(RT_PCB_B13,MATCH($V30-0.001,RT_PCB_Lower,1))),2))))</f>
        <v/>
      </c>
      <c r="X30" s="46">
        <f>IF(OR($G30="",$G30&lt;=0),"",IF(CEILING(ROUNDDOWN($W30/12,2),0.05)&lt;10,0,CEILING(ROUNDDOWN($W30/12,2),0.05)))</f>
        <v/>
      </c>
      <c r="Y30" s="47">
        <f>IF(OR($G30="",$G30&lt;=0),"",MAX(0,$X30-$H30))</f>
        <v/>
      </c>
      <c r="Z30" s="47">
        <f>IF(OR($G30="",$G30&lt;=0),"",$G30-$M30-$Q30-$S30-$Y30-$H30)</f>
        <v/>
      </c>
      <c r="AA30" s="47">
        <f>IF(OR($G30="",$G30&lt;=0),"",$G30+$L30+$N30+$R30)</f>
        <v/>
      </c>
      <c r="AB30" s="48">
        <f>IF(OR($G30="",$G30&lt;=0),"OK",IF(AND($D30="Pekerja Asing",$I30="Tidak"),"PERIKSA",IF(AND($D30&lt;&gt;"",$E30&lt;&gt;"",$I30&lt;&gt;""),"OK","PERIKSA")))</f>
        <v/>
      </c>
      <c r="AC30" s="41" t="n"/>
      <c r="AD30" s="41" t="n"/>
      <c r="AE30" s="41" t="n"/>
    </row>
    <row r="31">
      <c r="A31" s="40" t="n">
        <v>23</v>
      </c>
      <c r="B31" s="41" t="n"/>
      <c r="C31" s="41" t="n"/>
      <c r="D31" s="42" t="n"/>
      <c r="E31" s="42" t="n"/>
      <c r="F31" s="43" t="n"/>
      <c r="G31" s="44" t="n"/>
      <c r="H31" s="44" t="n"/>
      <c r="I31" s="42" t="n"/>
      <c r="J31" s="45">
        <f>IF(OR($G31="",$G31&lt;=0),"",MATCH($G31-0.001,RT_Lower,1))</f>
        <v/>
      </c>
      <c r="K31" s="46">
        <f>IF(OR($G31="",$G31&lt;=0),"",IF($D31="Warganegara 60+",$G31,IF($D31="Pekerja Asing",$G31,IF($G31&lt;=KR_KWSP_HadRendah,CEILING($G31,20),IF($G31&lt;=KR_KWSP_HadTinggi,CEILING($G31,100),$G31)))))</f>
        <v/>
      </c>
      <c r="L31" s="46">
        <f>IF(OR($G31="",$G31&lt;=0),"",IF($D31="Warganegara 60+",CEILING($G31*KR_KWSP_E_Majikan,1),IF($D31="Pekerja Asing",CEILING($G31*KR_KWSP_F_Majikan,1),CEILING($K31*IF($G31&lt;=KR_KWSP_HadRendah,KR_KWSP_A_MajikanRendah,KR_KWSP_A_MajikanTinggi),1))))</f>
        <v/>
      </c>
      <c r="M31" s="46">
        <f>IF(OR($G31="",$G31&lt;=0),"",IF($D31="Warganegara 60+",0,IF($D31="Pekerja Asing",CEILING($G31*KR_KWSP_F_Pekerja,1),CEILING($K31*KR_KWSP_A_Pekerja,1))))</f>
        <v/>
      </c>
      <c r="N31" s="46">
        <f>IF(OR($G31="",$G31&lt;=0),"",IF($D31="Warganegara 60+",INDEX(RT_PK_MajikanJ2,$J31),INDEX(RT_PK_MajikanJ1,$J31)))</f>
        <v/>
      </c>
      <c r="O31" s="46">
        <f>IF(OR($G31="",$G31&lt;=0),"",IF($D31="Warganegara 60+",0,INDEX(RT_PK_KeilatanJ1,$J31)))</f>
        <v/>
      </c>
      <c r="P31" s="46">
        <f>IF(OR($G31="",$G31&lt;=0),"",IF($I31="Tidak",0,IF($D31="Warganegara 60+",INDEX(RT_PK_SkbbkJ2,$J31),INDEX(RT_PK_SkbbkJ1,$J31))))</f>
        <v/>
      </c>
      <c r="Q31" s="47">
        <f>IF(OR($G31="",$G31&lt;=0),"",$O31+$P31)</f>
        <v/>
      </c>
      <c r="R31" s="46">
        <f>IF(OR($G31="",$G31&lt;=0),"",IF(OR($D31="Warganegara 60+",$D31="Pekerja Asing"),0,INDEX(RT_SIP_Majikan,$J31)))</f>
        <v/>
      </c>
      <c r="S31" s="46">
        <f>IF(OR($G31="",$G31&lt;=0),"",IF(OR($D31="Warganegara 60+",$D31="Pekerja Asing"),0,INDEX(RT_SIP_Pekerja,$J31)))</f>
        <v/>
      </c>
      <c r="T31" s="46">
        <f>IF(OR($G31="",$G31&lt;=0),"",KR_PCB_D+IF(LEFT($E31,1)="2",KR_PCB_S,0)+KR_PCB_QC*$F31)</f>
        <v/>
      </c>
      <c r="U31" s="46">
        <f>IF(OR($G31="",$G31&lt;=0),"",MIN(ROUNDDOWN((4000-$M31)/11,2),$M31))</f>
        <v/>
      </c>
      <c r="V31" s="46">
        <f>IF(OR($G31="",$G31&lt;=0),"",($G31-$M31)+($G31-$U31)*11-$T31)</f>
        <v/>
      </c>
      <c r="W31" s="46">
        <f>IF(OR($G31="",$G31&lt;=0),"",IF($V31&lt;=5000,0,MAX(0,ROUNDDOWN(($V31-INDEX(RT_PCB_M,MATCH($V31-0.001,RT_PCB_Lower,1)))*INDEX(RT_PCB_R,MATCH($V31-0.001,RT_PCB_Lower,1))+IF(LEFT($E31,1)="2",INDEX(RT_PCB_B2,MATCH($V31-0.001,RT_PCB_Lower,1)),INDEX(RT_PCB_B13,MATCH($V31-0.001,RT_PCB_Lower,1))),2))))</f>
        <v/>
      </c>
      <c r="X31" s="46">
        <f>IF(OR($G31="",$G31&lt;=0),"",IF(CEILING(ROUNDDOWN($W31/12,2),0.05)&lt;10,0,CEILING(ROUNDDOWN($W31/12,2),0.05)))</f>
        <v/>
      </c>
      <c r="Y31" s="47">
        <f>IF(OR($G31="",$G31&lt;=0),"",MAX(0,$X31-$H31))</f>
        <v/>
      </c>
      <c r="Z31" s="47">
        <f>IF(OR($G31="",$G31&lt;=0),"",$G31-$M31-$Q31-$S31-$Y31-$H31)</f>
        <v/>
      </c>
      <c r="AA31" s="47">
        <f>IF(OR($G31="",$G31&lt;=0),"",$G31+$L31+$N31+$R31)</f>
        <v/>
      </c>
      <c r="AB31" s="48">
        <f>IF(OR($G31="",$G31&lt;=0),"OK",IF(AND($D31="Pekerja Asing",$I31="Tidak"),"PERIKSA",IF(AND($D31&lt;&gt;"",$E31&lt;&gt;"",$I31&lt;&gt;""),"OK","PERIKSA")))</f>
        <v/>
      </c>
      <c r="AC31" s="41" t="n"/>
      <c r="AD31" s="41" t="n"/>
      <c r="AE31" s="41" t="n"/>
    </row>
    <row r="32">
      <c r="A32" s="40" t="n">
        <v>24</v>
      </c>
      <c r="B32" s="41" t="n"/>
      <c r="C32" s="41" t="n"/>
      <c r="D32" s="42" t="n"/>
      <c r="E32" s="42" t="n"/>
      <c r="F32" s="43" t="n"/>
      <c r="G32" s="44" t="n"/>
      <c r="H32" s="44" t="n"/>
      <c r="I32" s="42" t="n"/>
      <c r="J32" s="45">
        <f>IF(OR($G32="",$G32&lt;=0),"",MATCH($G32-0.001,RT_Lower,1))</f>
        <v/>
      </c>
      <c r="K32" s="46">
        <f>IF(OR($G32="",$G32&lt;=0),"",IF($D32="Warganegara 60+",$G32,IF($D32="Pekerja Asing",$G32,IF($G32&lt;=KR_KWSP_HadRendah,CEILING($G32,20),IF($G32&lt;=KR_KWSP_HadTinggi,CEILING($G32,100),$G32)))))</f>
        <v/>
      </c>
      <c r="L32" s="46">
        <f>IF(OR($G32="",$G32&lt;=0),"",IF($D32="Warganegara 60+",CEILING($G32*KR_KWSP_E_Majikan,1),IF($D32="Pekerja Asing",CEILING($G32*KR_KWSP_F_Majikan,1),CEILING($K32*IF($G32&lt;=KR_KWSP_HadRendah,KR_KWSP_A_MajikanRendah,KR_KWSP_A_MajikanTinggi),1))))</f>
        <v/>
      </c>
      <c r="M32" s="46">
        <f>IF(OR($G32="",$G32&lt;=0),"",IF($D32="Warganegara 60+",0,IF($D32="Pekerja Asing",CEILING($G32*KR_KWSP_F_Pekerja,1),CEILING($K32*KR_KWSP_A_Pekerja,1))))</f>
        <v/>
      </c>
      <c r="N32" s="46">
        <f>IF(OR($G32="",$G32&lt;=0),"",IF($D32="Warganegara 60+",INDEX(RT_PK_MajikanJ2,$J32),INDEX(RT_PK_MajikanJ1,$J32)))</f>
        <v/>
      </c>
      <c r="O32" s="46">
        <f>IF(OR($G32="",$G32&lt;=0),"",IF($D32="Warganegara 60+",0,INDEX(RT_PK_KeilatanJ1,$J32)))</f>
        <v/>
      </c>
      <c r="P32" s="46">
        <f>IF(OR($G32="",$G32&lt;=0),"",IF($I32="Tidak",0,IF($D32="Warganegara 60+",INDEX(RT_PK_SkbbkJ2,$J32),INDEX(RT_PK_SkbbkJ1,$J32))))</f>
        <v/>
      </c>
      <c r="Q32" s="47">
        <f>IF(OR($G32="",$G32&lt;=0),"",$O32+$P32)</f>
        <v/>
      </c>
      <c r="R32" s="46">
        <f>IF(OR($G32="",$G32&lt;=0),"",IF(OR($D32="Warganegara 60+",$D32="Pekerja Asing"),0,INDEX(RT_SIP_Majikan,$J32)))</f>
        <v/>
      </c>
      <c r="S32" s="46">
        <f>IF(OR($G32="",$G32&lt;=0),"",IF(OR($D32="Warganegara 60+",$D32="Pekerja Asing"),0,INDEX(RT_SIP_Pekerja,$J32)))</f>
        <v/>
      </c>
      <c r="T32" s="46">
        <f>IF(OR($G32="",$G32&lt;=0),"",KR_PCB_D+IF(LEFT($E32,1)="2",KR_PCB_S,0)+KR_PCB_QC*$F32)</f>
        <v/>
      </c>
      <c r="U32" s="46">
        <f>IF(OR($G32="",$G32&lt;=0),"",MIN(ROUNDDOWN((4000-$M32)/11,2),$M32))</f>
        <v/>
      </c>
      <c r="V32" s="46">
        <f>IF(OR($G32="",$G32&lt;=0),"",($G32-$M32)+($G32-$U32)*11-$T32)</f>
        <v/>
      </c>
      <c r="W32" s="46">
        <f>IF(OR($G32="",$G32&lt;=0),"",IF($V32&lt;=5000,0,MAX(0,ROUNDDOWN(($V32-INDEX(RT_PCB_M,MATCH($V32-0.001,RT_PCB_Lower,1)))*INDEX(RT_PCB_R,MATCH($V32-0.001,RT_PCB_Lower,1))+IF(LEFT($E32,1)="2",INDEX(RT_PCB_B2,MATCH($V32-0.001,RT_PCB_Lower,1)),INDEX(RT_PCB_B13,MATCH($V32-0.001,RT_PCB_Lower,1))),2))))</f>
        <v/>
      </c>
      <c r="X32" s="46">
        <f>IF(OR($G32="",$G32&lt;=0),"",IF(CEILING(ROUNDDOWN($W32/12,2),0.05)&lt;10,0,CEILING(ROUNDDOWN($W32/12,2),0.05)))</f>
        <v/>
      </c>
      <c r="Y32" s="47">
        <f>IF(OR($G32="",$G32&lt;=0),"",MAX(0,$X32-$H32))</f>
        <v/>
      </c>
      <c r="Z32" s="47">
        <f>IF(OR($G32="",$G32&lt;=0),"",$G32-$M32-$Q32-$S32-$Y32-$H32)</f>
        <v/>
      </c>
      <c r="AA32" s="47">
        <f>IF(OR($G32="",$G32&lt;=0),"",$G32+$L32+$N32+$R32)</f>
        <v/>
      </c>
      <c r="AB32" s="48">
        <f>IF(OR($G32="",$G32&lt;=0),"OK",IF(AND($D32="Pekerja Asing",$I32="Tidak"),"PERIKSA",IF(AND($D32&lt;&gt;"",$E32&lt;&gt;"",$I32&lt;&gt;""),"OK","PERIKSA")))</f>
        <v/>
      </c>
      <c r="AC32" s="41" t="n"/>
      <c r="AD32" s="41" t="n"/>
      <c r="AE32" s="41" t="n"/>
    </row>
    <row r="33">
      <c r="A33" s="40" t="n">
        <v>25</v>
      </c>
      <c r="B33" s="41" t="n"/>
      <c r="C33" s="41" t="n"/>
      <c r="D33" s="42" t="n"/>
      <c r="E33" s="42" t="n"/>
      <c r="F33" s="43" t="n"/>
      <c r="G33" s="44" t="n"/>
      <c r="H33" s="44" t="n"/>
      <c r="I33" s="42" t="n"/>
      <c r="J33" s="45">
        <f>IF(OR($G33="",$G33&lt;=0),"",MATCH($G33-0.001,RT_Lower,1))</f>
        <v/>
      </c>
      <c r="K33" s="46">
        <f>IF(OR($G33="",$G33&lt;=0),"",IF($D33="Warganegara 60+",$G33,IF($D33="Pekerja Asing",$G33,IF($G33&lt;=KR_KWSP_HadRendah,CEILING($G33,20),IF($G33&lt;=KR_KWSP_HadTinggi,CEILING($G33,100),$G33)))))</f>
        <v/>
      </c>
      <c r="L33" s="46">
        <f>IF(OR($G33="",$G33&lt;=0),"",IF($D33="Warganegara 60+",CEILING($G33*KR_KWSP_E_Majikan,1),IF($D33="Pekerja Asing",CEILING($G33*KR_KWSP_F_Majikan,1),CEILING($K33*IF($G33&lt;=KR_KWSP_HadRendah,KR_KWSP_A_MajikanRendah,KR_KWSP_A_MajikanTinggi),1))))</f>
        <v/>
      </c>
      <c r="M33" s="46">
        <f>IF(OR($G33="",$G33&lt;=0),"",IF($D33="Warganegara 60+",0,IF($D33="Pekerja Asing",CEILING($G33*KR_KWSP_F_Pekerja,1),CEILING($K33*KR_KWSP_A_Pekerja,1))))</f>
        <v/>
      </c>
      <c r="N33" s="46">
        <f>IF(OR($G33="",$G33&lt;=0),"",IF($D33="Warganegara 60+",INDEX(RT_PK_MajikanJ2,$J33),INDEX(RT_PK_MajikanJ1,$J33)))</f>
        <v/>
      </c>
      <c r="O33" s="46">
        <f>IF(OR($G33="",$G33&lt;=0),"",IF($D33="Warganegara 60+",0,INDEX(RT_PK_KeilatanJ1,$J33)))</f>
        <v/>
      </c>
      <c r="P33" s="46">
        <f>IF(OR($G33="",$G33&lt;=0),"",IF($I33="Tidak",0,IF($D33="Warganegara 60+",INDEX(RT_PK_SkbbkJ2,$J33),INDEX(RT_PK_SkbbkJ1,$J33))))</f>
        <v/>
      </c>
      <c r="Q33" s="47">
        <f>IF(OR($G33="",$G33&lt;=0),"",$O33+$P33)</f>
        <v/>
      </c>
      <c r="R33" s="46">
        <f>IF(OR($G33="",$G33&lt;=0),"",IF(OR($D33="Warganegara 60+",$D33="Pekerja Asing"),0,INDEX(RT_SIP_Majikan,$J33)))</f>
        <v/>
      </c>
      <c r="S33" s="46">
        <f>IF(OR($G33="",$G33&lt;=0),"",IF(OR($D33="Warganegara 60+",$D33="Pekerja Asing"),0,INDEX(RT_SIP_Pekerja,$J33)))</f>
        <v/>
      </c>
      <c r="T33" s="46">
        <f>IF(OR($G33="",$G33&lt;=0),"",KR_PCB_D+IF(LEFT($E33,1)="2",KR_PCB_S,0)+KR_PCB_QC*$F33)</f>
        <v/>
      </c>
      <c r="U33" s="46">
        <f>IF(OR($G33="",$G33&lt;=0),"",MIN(ROUNDDOWN((4000-$M33)/11,2),$M33))</f>
        <v/>
      </c>
      <c r="V33" s="46">
        <f>IF(OR($G33="",$G33&lt;=0),"",($G33-$M33)+($G33-$U33)*11-$T33)</f>
        <v/>
      </c>
      <c r="W33" s="46">
        <f>IF(OR($G33="",$G33&lt;=0),"",IF($V33&lt;=5000,0,MAX(0,ROUNDDOWN(($V33-INDEX(RT_PCB_M,MATCH($V33-0.001,RT_PCB_Lower,1)))*INDEX(RT_PCB_R,MATCH($V33-0.001,RT_PCB_Lower,1))+IF(LEFT($E33,1)="2",INDEX(RT_PCB_B2,MATCH($V33-0.001,RT_PCB_Lower,1)),INDEX(RT_PCB_B13,MATCH($V33-0.001,RT_PCB_Lower,1))),2))))</f>
        <v/>
      </c>
      <c r="X33" s="46">
        <f>IF(OR($G33="",$G33&lt;=0),"",IF(CEILING(ROUNDDOWN($W33/12,2),0.05)&lt;10,0,CEILING(ROUNDDOWN($W33/12,2),0.05)))</f>
        <v/>
      </c>
      <c r="Y33" s="47">
        <f>IF(OR($G33="",$G33&lt;=0),"",MAX(0,$X33-$H33))</f>
        <v/>
      </c>
      <c r="Z33" s="47">
        <f>IF(OR($G33="",$G33&lt;=0),"",$G33-$M33-$Q33-$S33-$Y33-$H33)</f>
        <v/>
      </c>
      <c r="AA33" s="47">
        <f>IF(OR($G33="",$G33&lt;=0),"",$G33+$L33+$N33+$R33)</f>
        <v/>
      </c>
      <c r="AB33" s="48">
        <f>IF(OR($G33="",$G33&lt;=0),"OK",IF(AND($D33="Pekerja Asing",$I33="Tidak"),"PERIKSA",IF(AND($D33&lt;&gt;"",$E33&lt;&gt;"",$I33&lt;&gt;""),"OK","PERIKSA")))</f>
        <v/>
      </c>
      <c r="AC33" s="41" t="n"/>
      <c r="AD33" s="41" t="n"/>
      <c r="AE33" s="41" t="n"/>
    </row>
    <row r="34">
      <c r="A34" s="40" t="n">
        <v>26</v>
      </c>
      <c r="B34" s="41" t="n"/>
      <c r="C34" s="41" t="n"/>
      <c r="D34" s="42" t="n"/>
      <c r="E34" s="42" t="n"/>
      <c r="F34" s="43" t="n"/>
      <c r="G34" s="44" t="n"/>
      <c r="H34" s="44" t="n"/>
      <c r="I34" s="42" t="n"/>
      <c r="J34" s="45">
        <f>IF(OR($G34="",$G34&lt;=0),"",MATCH($G34-0.001,RT_Lower,1))</f>
        <v/>
      </c>
      <c r="K34" s="46">
        <f>IF(OR($G34="",$G34&lt;=0),"",IF($D34="Warganegara 60+",$G34,IF($D34="Pekerja Asing",$G34,IF($G34&lt;=KR_KWSP_HadRendah,CEILING($G34,20),IF($G34&lt;=KR_KWSP_HadTinggi,CEILING($G34,100),$G34)))))</f>
        <v/>
      </c>
      <c r="L34" s="46">
        <f>IF(OR($G34="",$G34&lt;=0),"",IF($D34="Warganegara 60+",CEILING($G34*KR_KWSP_E_Majikan,1),IF($D34="Pekerja Asing",CEILING($G34*KR_KWSP_F_Majikan,1),CEILING($K34*IF($G34&lt;=KR_KWSP_HadRendah,KR_KWSP_A_MajikanRendah,KR_KWSP_A_MajikanTinggi),1))))</f>
        <v/>
      </c>
      <c r="M34" s="46">
        <f>IF(OR($G34="",$G34&lt;=0),"",IF($D34="Warganegara 60+",0,IF($D34="Pekerja Asing",CEILING($G34*KR_KWSP_F_Pekerja,1),CEILING($K34*KR_KWSP_A_Pekerja,1))))</f>
        <v/>
      </c>
      <c r="N34" s="46">
        <f>IF(OR($G34="",$G34&lt;=0),"",IF($D34="Warganegara 60+",INDEX(RT_PK_MajikanJ2,$J34),INDEX(RT_PK_MajikanJ1,$J34)))</f>
        <v/>
      </c>
      <c r="O34" s="46">
        <f>IF(OR($G34="",$G34&lt;=0),"",IF($D34="Warganegara 60+",0,INDEX(RT_PK_KeilatanJ1,$J34)))</f>
        <v/>
      </c>
      <c r="P34" s="46">
        <f>IF(OR($G34="",$G34&lt;=0),"",IF($I34="Tidak",0,IF($D34="Warganegara 60+",INDEX(RT_PK_SkbbkJ2,$J34),INDEX(RT_PK_SkbbkJ1,$J34))))</f>
        <v/>
      </c>
      <c r="Q34" s="47">
        <f>IF(OR($G34="",$G34&lt;=0),"",$O34+$P34)</f>
        <v/>
      </c>
      <c r="R34" s="46">
        <f>IF(OR($G34="",$G34&lt;=0),"",IF(OR($D34="Warganegara 60+",$D34="Pekerja Asing"),0,INDEX(RT_SIP_Majikan,$J34)))</f>
        <v/>
      </c>
      <c r="S34" s="46">
        <f>IF(OR($G34="",$G34&lt;=0),"",IF(OR($D34="Warganegara 60+",$D34="Pekerja Asing"),0,INDEX(RT_SIP_Pekerja,$J34)))</f>
        <v/>
      </c>
      <c r="T34" s="46">
        <f>IF(OR($G34="",$G34&lt;=0),"",KR_PCB_D+IF(LEFT($E34,1)="2",KR_PCB_S,0)+KR_PCB_QC*$F34)</f>
        <v/>
      </c>
      <c r="U34" s="46">
        <f>IF(OR($G34="",$G34&lt;=0),"",MIN(ROUNDDOWN((4000-$M34)/11,2),$M34))</f>
        <v/>
      </c>
      <c r="V34" s="46">
        <f>IF(OR($G34="",$G34&lt;=0),"",($G34-$M34)+($G34-$U34)*11-$T34)</f>
        <v/>
      </c>
      <c r="W34" s="46">
        <f>IF(OR($G34="",$G34&lt;=0),"",IF($V34&lt;=5000,0,MAX(0,ROUNDDOWN(($V34-INDEX(RT_PCB_M,MATCH($V34-0.001,RT_PCB_Lower,1)))*INDEX(RT_PCB_R,MATCH($V34-0.001,RT_PCB_Lower,1))+IF(LEFT($E34,1)="2",INDEX(RT_PCB_B2,MATCH($V34-0.001,RT_PCB_Lower,1)),INDEX(RT_PCB_B13,MATCH($V34-0.001,RT_PCB_Lower,1))),2))))</f>
        <v/>
      </c>
      <c r="X34" s="46">
        <f>IF(OR($G34="",$G34&lt;=0),"",IF(CEILING(ROUNDDOWN($W34/12,2),0.05)&lt;10,0,CEILING(ROUNDDOWN($W34/12,2),0.05)))</f>
        <v/>
      </c>
      <c r="Y34" s="47">
        <f>IF(OR($G34="",$G34&lt;=0),"",MAX(0,$X34-$H34))</f>
        <v/>
      </c>
      <c r="Z34" s="47">
        <f>IF(OR($G34="",$G34&lt;=0),"",$G34-$M34-$Q34-$S34-$Y34-$H34)</f>
        <v/>
      </c>
      <c r="AA34" s="47">
        <f>IF(OR($G34="",$G34&lt;=0),"",$G34+$L34+$N34+$R34)</f>
        <v/>
      </c>
      <c r="AB34" s="48">
        <f>IF(OR($G34="",$G34&lt;=0),"OK",IF(AND($D34="Pekerja Asing",$I34="Tidak"),"PERIKSA",IF(AND($D34&lt;&gt;"",$E34&lt;&gt;"",$I34&lt;&gt;""),"OK","PERIKSA")))</f>
        <v/>
      </c>
      <c r="AC34" s="41" t="n"/>
      <c r="AD34" s="41" t="n"/>
      <c r="AE34" s="41" t="n"/>
    </row>
    <row r="35">
      <c r="A35" s="40" t="n">
        <v>27</v>
      </c>
      <c r="B35" s="41" t="n"/>
      <c r="C35" s="41" t="n"/>
      <c r="D35" s="42" t="n"/>
      <c r="E35" s="42" t="n"/>
      <c r="F35" s="43" t="n"/>
      <c r="G35" s="44" t="n"/>
      <c r="H35" s="44" t="n"/>
      <c r="I35" s="42" t="n"/>
      <c r="J35" s="45">
        <f>IF(OR($G35="",$G35&lt;=0),"",MATCH($G35-0.001,RT_Lower,1))</f>
        <v/>
      </c>
      <c r="K35" s="46">
        <f>IF(OR($G35="",$G35&lt;=0),"",IF($D35="Warganegara 60+",$G35,IF($D35="Pekerja Asing",$G35,IF($G35&lt;=KR_KWSP_HadRendah,CEILING($G35,20),IF($G35&lt;=KR_KWSP_HadTinggi,CEILING($G35,100),$G35)))))</f>
        <v/>
      </c>
      <c r="L35" s="46">
        <f>IF(OR($G35="",$G35&lt;=0),"",IF($D35="Warganegara 60+",CEILING($G35*KR_KWSP_E_Majikan,1),IF($D35="Pekerja Asing",CEILING($G35*KR_KWSP_F_Majikan,1),CEILING($K35*IF($G35&lt;=KR_KWSP_HadRendah,KR_KWSP_A_MajikanRendah,KR_KWSP_A_MajikanTinggi),1))))</f>
        <v/>
      </c>
      <c r="M35" s="46">
        <f>IF(OR($G35="",$G35&lt;=0),"",IF($D35="Warganegara 60+",0,IF($D35="Pekerja Asing",CEILING($G35*KR_KWSP_F_Pekerja,1),CEILING($K35*KR_KWSP_A_Pekerja,1))))</f>
        <v/>
      </c>
      <c r="N35" s="46">
        <f>IF(OR($G35="",$G35&lt;=0),"",IF($D35="Warganegara 60+",INDEX(RT_PK_MajikanJ2,$J35),INDEX(RT_PK_MajikanJ1,$J35)))</f>
        <v/>
      </c>
      <c r="O35" s="46">
        <f>IF(OR($G35="",$G35&lt;=0),"",IF($D35="Warganegara 60+",0,INDEX(RT_PK_KeilatanJ1,$J35)))</f>
        <v/>
      </c>
      <c r="P35" s="46">
        <f>IF(OR($G35="",$G35&lt;=0),"",IF($I35="Tidak",0,IF($D35="Warganegara 60+",INDEX(RT_PK_SkbbkJ2,$J35),INDEX(RT_PK_SkbbkJ1,$J35))))</f>
        <v/>
      </c>
      <c r="Q35" s="47">
        <f>IF(OR($G35="",$G35&lt;=0),"",$O35+$P35)</f>
        <v/>
      </c>
      <c r="R35" s="46">
        <f>IF(OR($G35="",$G35&lt;=0),"",IF(OR($D35="Warganegara 60+",$D35="Pekerja Asing"),0,INDEX(RT_SIP_Majikan,$J35)))</f>
        <v/>
      </c>
      <c r="S35" s="46">
        <f>IF(OR($G35="",$G35&lt;=0),"",IF(OR($D35="Warganegara 60+",$D35="Pekerja Asing"),0,INDEX(RT_SIP_Pekerja,$J35)))</f>
        <v/>
      </c>
      <c r="T35" s="46">
        <f>IF(OR($G35="",$G35&lt;=0),"",KR_PCB_D+IF(LEFT($E35,1)="2",KR_PCB_S,0)+KR_PCB_QC*$F35)</f>
        <v/>
      </c>
      <c r="U35" s="46">
        <f>IF(OR($G35="",$G35&lt;=0),"",MIN(ROUNDDOWN((4000-$M35)/11,2),$M35))</f>
        <v/>
      </c>
      <c r="V35" s="46">
        <f>IF(OR($G35="",$G35&lt;=0),"",($G35-$M35)+($G35-$U35)*11-$T35)</f>
        <v/>
      </c>
      <c r="W35" s="46">
        <f>IF(OR($G35="",$G35&lt;=0),"",IF($V35&lt;=5000,0,MAX(0,ROUNDDOWN(($V35-INDEX(RT_PCB_M,MATCH($V35-0.001,RT_PCB_Lower,1)))*INDEX(RT_PCB_R,MATCH($V35-0.001,RT_PCB_Lower,1))+IF(LEFT($E35,1)="2",INDEX(RT_PCB_B2,MATCH($V35-0.001,RT_PCB_Lower,1)),INDEX(RT_PCB_B13,MATCH($V35-0.001,RT_PCB_Lower,1))),2))))</f>
        <v/>
      </c>
      <c r="X35" s="46">
        <f>IF(OR($G35="",$G35&lt;=0),"",IF(CEILING(ROUNDDOWN($W35/12,2),0.05)&lt;10,0,CEILING(ROUNDDOWN($W35/12,2),0.05)))</f>
        <v/>
      </c>
      <c r="Y35" s="47">
        <f>IF(OR($G35="",$G35&lt;=0),"",MAX(0,$X35-$H35))</f>
        <v/>
      </c>
      <c r="Z35" s="47">
        <f>IF(OR($G35="",$G35&lt;=0),"",$G35-$M35-$Q35-$S35-$Y35-$H35)</f>
        <v/>
      </c>
      <c r="AA35" s="47">
        <f>IF(OR($G35="",$G35&lt;=0),"",$G35+$L35+$N35+$R35)</f>
        <v/>
      </c>
      <c r="AB35" s="48">
        <f>IF(OR($G35="",$G35&lt;=0),"OK",IF(AND($D35="Pekerja Asing",$I35="Tidak"),"PERIKSA",IF(AND($D35&lt;&gt;"",$E35&lt;&gt;"",$I35&lt;&gt;""),"OK","PERIKSA")))</f>
        <v/>
      </c>
      <c r="AC35" s="41" t="n"/>
      <c r="AD35" s="41" t="n"/>
      <c r="AE35" s="41" t="n"/>
    </row>
    <row r="36">
      <c r="A36" s="40" t="n">
        <v>28</v>
      </c>
      <c r="B36" s="41" t="n"/>
      <c r="C36" s="41" t="n"/>
      <c r="D36" s="42" t="n"/>
      <c r="E36" s="42" t="n"/>
      <c r="F36" s="43" t="n"/>
      <c r="G36" s="44" t="n"/>
      <c r="H36" s="44" t="n"/>
      <c r="I36" s="42" t="n"/>
      <c r="J36" s="45">
        <f>IF(OR($G36="",$G36&lt;=0),"",MATCH($G36-0.001,RT_Lower,1))</f>
        <v/>
      </c>
      <c r="K36" s="46">
        <f>IF(OR($G36="",$G36&lt;=0),"",IF($D36="Warganegara 60+",$G36,IF($D36="Pekerja Asing",$G36,IF($G36&lt;=KR_KWSP_HadRendah,CEILING($G36,20),IF($G36&lt;=KR_KWSP_HadTinggi,CEILING($G36,100),$G36)))))</f>
        <v/>
      </c>
      <c r="L36" s="46">
        <f>IF(OR($G36="",$G36&lt;=0),"",IF($D36="Warganegara 60+",CEILING($G36*KR_KWSP_E_Majikan,1),IF($D36="Pekerja Asing",CEILING($G36*KR_KWSP_F_Majikan,1),CEILING($K36*IF($G36&lt;=KR_KWSP_HadRendah,KR_KWSP_A_MajikanRendah,KR_KWSP_A_MajikanTinggi),1))))</f>
        <v/>
      </c>
      <c r="M36" s="46">
        <f>IF(OR($G36="",$G36&lt;=0),"",IF($D36="Warganegara 60+",0,IF($D36="Pekerja Asing",CEILING($G36*KR_KWSP_F_Pekerja,1),CEILING($K36*KR_KWSP_A_Pekerja,1))))</f>
        <v/>
      </c>
      <c r="N36" s="46">
        <f>IF(OR($G36="",$G36&lt;=0),"",IF($D36="Warganegara 60+",INDEX(RT_PK_MajikanJ2,$J36),INDEX(RT_PK_MajikanJ1,$J36)))</f>
        <v/>
      </c>
      <c r="O36" s="46">
        <f>IF(OR($G36="",$G36&lt;=0),"",IF($D36="Warganegara 60+",0,INDEX(RT_PK_KeilatanJ1,$J36)))</f>
        <v/>
      </c>
      <c r="P36" s="46">
        <f>IF(OR($G36="",$G36&lt;=0),"",IF($I36="Tidak",0,IF($D36="Warganegara 60+",INDEX(RT_PK_SkbbkJ2,$J36),INDEX(RT_PK_SkbbkJ1,$J36))))</f>
        <v/>
      </c>
      <c r="Q36" s="47">
        <f>IF(OR($G36="",$G36&lt;=0),"",$O36+$P36)</f>
        <v/>
      </c>
      <c r="R36" s="46">
        <f>IF(OR($G36="",$G36&lt;=0),"",IF(OR($D36="Warganegara 60+",$D36="Pekerja Asing"),0,INDEX(RT_SIP_Majikan,$J36)))</f>
        <v/>
      </c>
      <c r="S36" s="46">
        <f>IF(OR($G36="",$G36&lt;=0),"",IF(OR($D36="Warganegara 60+",$D36="Pekerja Asing"),0,INDEX(RT_SIP_Pekerja,$J36)))</f>
        <v/>
      </c>
      <c r="T36" s="46">
        <f>IF(OR($G36="",$G36&lt;=0),"",KR_PCB_D+IF(LEFT($E36,1)="2",KR_PCB_S,0)+KR_PCB_QC*$F36)</f>
        <v/>
      </c>
      <c r="U36" s="46">
        <f>IF(OR($G36="",$G36&lt;=0),"",MIN(ROUNDDOWN((4000-$M36)/11,2),$M36))</f>
        <v/>
      </c>
      <c r="V36" s="46">
        <f>IF(OR($G36="",$G36&lt;=0),"",($G36-$M36)+($G36-$U36)*11-$T36)</f>
        <v/>
      </c>
      <c r="W36" s="46">
        <f>IF(OR($G36="",$G36&lt;=0),"",IF($V36&lt;=5000,0,MAX(0,ROUNDDOWN(($V36-INDEX(RT_PCB_M,MATCH($V36-0.001,RT_PCB_Lower,1)))*INDEX(RT_PCB_R,MATCH($V36-0.001,RT_PCB_Lower,1))+IF(LEFT($E36,1)="2",INDEX(RT_PCB_B2,MATCH($V36-0.001,RT_PCB_Lower,1)),INDEX(RT_PCB_B13,MATCH($V36-0.001,RT_PCB_Lower,1))),2))))</f>
        <v/>
      </c>
      <c r="X36" s="46">
        <f>IF(OR($G36="",$G36&lt;=0),"",IF(CEILING(ROUNDDOWN($W36/12,2),0.05)&lt;10,0,CEILING(ROUNDDOWN($W36/12,2),0.05)))</f>
        <v/>
      </c>
      <c r="Y36" s="47">
        <f>IF(OR($G36="",$G36&lt;=0),"",MAX(0,$X36-$H36))</f>
        <v/>
      </c>
      <c r="Z36" s="47">
        <f>IF(OR($G36="",$G36&lt;=0),"",$G36-$M36-$Q36-$S36-$Y36-$H36)</f>
        <v/>
      </c>
      <c r="AA36" s="47">
        <f>IF(OR($G36="",$G36&lt;=0),"",$G36+$L36+$N36+$R36)</f>
        <v/>
      </c>
      <c r="AB36" s="48">
        <f>IF(OR($G36="",$G36&lt;=0),"OK",IF(AND($D36="Pekerja Asing",$I36="Tidak"),"PERIKSA",IF(AND($D36&lt;&gt;"",$E36&lt;&gt;"",$I36&lt;&gt;""),"OK","PERIKSA")))</f>
        <v/>
      </c>
      <c r="AC36" s="41" t="n"/>
      <c r="AD36" s="41" t="n"/>
      <c r="AE36" s="41" t="n"/>
    </row>
    <row r="37">
      <c r="A37" s="40" t="n">
        <v>29</v>
      </c>
      <c r="B37" s="41" t="n"/>
      <c r="C37" s="41" t="n"/>
      <c r="D37" s="42" t="n"/>
      <c r="E37" s="42" t="n"/>
      <c r="F37" s="43" t="n"/>
      <c r="G37" s="44" t="n"/>
      <c r="H37" s="44" t="n"/>
      <c r="I37" s="42" t="n"/>
      <c r="J37" s="45">
        <f>IF(OR($G37="",$G37&lt;=0),"",MATCH($G37-0.001,RT_Lower,1))</f>
        <v/>
      </c>
      <c r="K37" s="46">
        <f>IF(OR($G37="",$G37&lt;=0),"",IF($D37="Warganegara 60+",$G37,IF($D37="Pekerja Asing",$G37,IF($G37&lt;=KR_KWSP_HadRendah,CEILING($G37,20),IF($G37&lt;=KR_KWSP_HadTinggi,CEILING($G37,100),$G37)))))</f>
        <v/>
      </c>
      <c r="L37" s="46">
        <f>IF(OR($G37="",$G37&lt;=0),"",IF($D37="Warganegara 60+",CEILING($G37*KR_KWSP_E_Majikan,1),IF($D37="Pekerja Asing",CEILING($G37*KR_KWSP_F_Majikan,1),CEILING($K37*IF($G37&lt;=KR_KWSP_HadRendah,KR_KWSP_A_MajikanRendah,KR_KWSP_A_MajikanTinggi),1))))</f>
        <v/>
      </c>
      <c r="M37" s="46">
        <f>IF(OR($G37="",$G37&lt;=0),"",IF($D37="Warganegara 60+",0,IF($D37="Pekerja Asing",CEILING($G37*KR_KWSP_F_Pekerja,1),CEILING($K37*KR_KWSP_A_Pekerja,1))))</f>
        <v/>
      </c>
      <c r="N37" s="46">
        <f>IF(OR($G37="",$G37&lt;=0),"",IF($D37="Warganegara 60+",INDEX(RT_PK_MajikanJ2,$J37),INDEX(RT_PK_MajikanJ1,$J37)))</f>
        <v/>
      </c>
      <c r="O37" s="46">
        <f>IF(OR($G37="",$G37&lt;=0),"",IF($D37="Warganegara 60+",0,INDEX(RT_PK_KeilatanJ1,$J37)))</f>
        <v/>
      </c>
      <c r="P37" s="46">
        <f>IF(OR($G37="",$G37&lt;=0),"",IF($I37="Tidak",0,IF($D37="Warganegara 60+",INDEX(RT_PK_SkbbkJ2,$J37),INDEX(RT_PK_SkbbkJ1,$J37))))</f>
        <v/>
      </c>
      <c r="Q37" s="47">
        <f>IF(OR($G37="",$G37&lt;=0),"",$O37+$P37)</f>
        <v/>
      </c>
      <c r="R37" s="46">
        <f>IF(OR($G37="",$G37&lt;=0),"",IF(OR($D37="Warganegara 60+",$D37="Pekerja Asing"),0,INDEX(RT_SIP_Majikan,$J37)))</f>
        <v/>
      </c>
      <c r="S37" s="46">
        <f>IF(OR($G37="",$G37&lt;=0),"",IF(OR($D37="Warganegara 60+",$D37="Pekerja Asing"),0,INDEX(RT_SIP_Pekerja,$J37)))</f>
        <v/>
      </c>
      <c r="T37" s="46">
        <f>IF(OR($G37="",$G37&lt;=0),"",KR_PCB_D+IF(LEFT($E37,1)="2",KR_PCB_S,0)+KR_PCB_QC*$F37)</f>
        <v/>
      </c>
      <c r="U37" s="46">
        <f>IF(OR($G37="",$G37&lt;=0),"",MIN(ROUNDDOWN((4000-$M37)/11,2),$M37))</f>
        <v/>
      </c>
      <c r="V37" s="46">
        <f>IF(OR($G37="",$G37&lt;=0),"",($G37-$M37)+($G37-$U37)*11-$T37)</f>
        <v/>
      </c>
      <c r="W37" s="46">
        <f>IF(OR($G37="",$G37&lt;=0),"",IF($V37&lt;=5000,0,MAX(0,ROUNDDOWN(($V37-INDEX(RT_PCB_M,MATCH($V37-0.001,RT_PCB_Lower,1)))*INDEX(RT_PCB_R,MATCH($V37-0.001,RT_PCB_Lower,1))+IF(LEFT($E37,1)="2",INDEX(RT_PCB_B2,MATCH($V37-0.001,RT_PCB_Lower,1)),INDEX(RT_PCB_B13,MATCH($V37-0.001,RT_PCB_Lower,1))),2))))</f>
        <v/>
      </c>
      <c r="X37" s="46">
        <f>IF(OR($G37="",$G37&lt;=0),"",IF(CEILING(ROUNDDOWN($W37/12,2),0.05)&lt;10,0,CEILING(ROUNDDOWN($W37/12,2),0.05)))</f>
        <v/>
      </c>
      <c r="Y37" s="47">
        <f>IF(OR($G37="",$G37&lt;=0),"",MAX(0,$X37-$H37))</f>
        <v/>
      </c>
      <c r="Z37" s="47">
        <f>IF(OR($G37="",$G37&lt;=0),"",$G37-$M37-$Q37-$S37-$Y37-$H37)</f>
        <v/>
      </c>
      <c r="AA37" s="47">
        <f>IF(OR($G37="",$G37&lt;=0),"",$G37+$L37+$N37+$R37)</f>
        <v/>
      </c>
      <c r="AB37" s="48">
        <f>IF(OR($G37="",$G37&lt;=0),"OK",IF(AND($D37="Pekerja Asing",$I37="Tidak"),"PERIKSA",IF(AND($D37&lt;&gt;"",$E37&lt;&gt;"",$I37&lt;&gt;""),"OK","PERIKSA")))</f>
        <v/>
      </c>
      <c r="AC37" s="41" t="n"/>
      <c r="AD37" s="41" t="n"/>
      <c r="AE37" s="41" t="n"/>
    </row>
    <row r="38">
      <c r="A38" s="40" t="n">
        <v>30</v>
      </c>
      <c r="B38" s="41" t="n"/>
      <c r="C38" s="41" t="n"/>
      <c r="D38" s="42" t="n"/>
      <c r="E38" s="42" t="n"/>
      <c r="F38" s="43" t="n"/>
      <c r="G38" s="44" t="n"/>
      <c r="H38" s="44" t="n"/>
      <c r="I38" s="42" t="n"/>
      <c r="J38" s="45">
        <f>IF(OR($G38="",$G38&lt;=0),"",MATCH($G38-0.001,RT_Lower,1))</f>
        <v/>
      </c>
      <c r="K38" s="46">
        <f>IF(OR($G38="",$G38&lt;=0),"",IF($D38="Warganegara 60+",$G38,IF($D38="Pekerja Asing",$G38,IF($G38&lt;=KR_KWSP_HadRendah,CEILING($G38,20),IF($G38&lt;=KR_KWSP_HadTinggi,CEILING($G38,100),$G38)))))</f>
        <v/>
      </c>
      <c r="L38" s="46">
        <f>IF(OR($G38="",$G38&lt;=0),"",IF($D38="Warganegara 60+",CEILING($G38*KR_KWSP_E_Majikan,1),IF($D38="Pekerja Asing",CEILING($G38*KR_KWSP_F_Majikan,1),CEILING($K38*IF($G38&lt;=KR_KWSP_HadRendah,KR_KWSP_A_MajikanRendah,KR_KWSP_A_MajikanTinggi),1))))</f>
        <v/>
      </c>
      <c r="M38" s="46">
        <f>IF(OR($G38="",$G38&lt;=0),"",IF($D38="Warganegara 60+",0,IF($D38="Pekerja Asing",CEILING($G38*KR_KWSP_F_Pekerja,1),CEILING($K38*KR_KWSP_A_Pekerja,1))))</f>
        <v/>
      </c>
      <c r="N38" s="46">
        <f>IF(OR($G38="",$G38&lt;=0),"",IF($D38="Warganegara 60+",INDEX(RT_PK_MajikanJ2,$J38),INDEX(RT_PK_MajikanJ1,$J38)))</f>
        <v/>
      </c>
      <c r="O38" s="46">
        <f>IF(OR($G38="",$G38&lt;=0),"",IF($D38="Warganegara 60+",0,INDEX(RT_PK_KeilatanJ1,$J38)))</f>
        <v/>
      </c>
      <c r="P38" s="46">
        <f>IF(OR($G38="",$G38&lt;=0),"",IF($I38="Tidak",0,IF($D38="Warganegara 60+",INDEX(RT_PK_SkbbkJ2,$J38),INDEX(RT_PK_SkbbkJ1,$J38))))</f>
        <v/>
      </c>
      <c r="Q38" s="47">
        <f>IF(OR($G38="",$G38&lt;=0),"",$O38+$P38)</f>
        <v/>
      </c>
      <c r="R38" s="46">
        <f>IF(OR($G38="",$G38&lt;=0),"",IF(OR($D38="Warganegara 60+",$D38="Pekerja Asing"),0,INDEX(RT_SIP_Majikan,$J38)))</f>
        <v/>
      </c>
      <c r="S38" s="46">
        <f>IF(OR($G38="",$G38&lt;=0),"",IF(OR($D38="Warganegara 60+",$D38="Pekerja Asing"),0,INDEX(RT_SIP_Pekerja,$J38)))</f>
        <v/>
      </c>
      <c r="T38" s="46">
        <f>IF(OR($G38="",$G38&lt;=0),"",KR_PCB_D+IF(LEFT($E38,1)="2",KR_PCB_S,0)+KR_PCB_QC*$F38)</f>
        <v/>
      </c>
      <c r="U38" s="46">
        <f>IF(OR($G38="",$G38&lt;=0),"",MIN(ROUNDDOWN((4000-$M38)/11,2),$M38))</f>
        <v/>
      </c>
      <c r="V38" s="46">
        <f>IF(OR($G38="",$G38&lt;=0),"",($G38-$M38)+($G38-$U38)*11-$T38)</f>
        <v/>
      </c>
      <c r="W38" s="46">
        <f>IF(OR($G38="",$G38&lt;=0),"",IF($V38&lt;=5000,0,MAX(0,ROUNDDOWN(($V38-INDEX(RT_PCB_M,MATCH($V38-0.001,RT_PCB_Lower,1)))*INDEX(RT_PCB_R,MATCH($V38-0.001,RT_PCB_Lower,1))+IF(LEFT($E38,1)="2",INDEX(RT_PCB_B2,MATCH($V38-0.001,RT_PCB_Lower,1)),INDEX(RT_PCB_B13,MATCH($V38-0.001,RT_PCB_Lower,1))),2))))</f>
        <v/>
      </c>
      <c r="X38" s="46">
        <f>IF(OR($G38="",$G38&lt;=0),"",IF(CEILING(ROUNDDOWN($W38/12,2),0.05)&lt;10,0,CEILING(ROUNDDOWN($W38/12,2),0.05)))</f>
        <v/>
      </c>
      <c r="Y38" s="47">
        <f>IF(OR($G38="",$G38&lt;=0),"",MAX(0,$X38-$H38))</f>
        <v/>
      </c>
      <c r="Z38" s="47">
        <f>IF(OR($G38="",$G38&lt;=0),"",$G38-$M38-$Q38-$S38-$Y38-$H38)</f>
        <v/>
      </c>
      <c r="AA38" s="47">
        <f>IF(OR($G38="",$G38&lt;=0),"",$G38+$L38+$N38+$R38)</f>
        <v/>
      </c>
      <c r="AB38" s="48">
        <f>IF(OR($G38="",$G38&lt;=0),"OK",IF(AND($D38="Pekerja Asing",$I38="Tidak"),"PERIKSA",IF(AND($D38&lt;&gt;"",$E38&lt;&gt;"",$I38&lt;&gt;""),"OK","PERIKSA")))</f>
        <v/>
      </c>
      <c r="AC38" s="41" t="n"/>
      <c r="AD38" s="41" t="n"/>
      <c r="AE38" s="41" t="n"/>
    </row>
  </sheetData>
  <sheetProtection selectLockedCells="0" selectUnlockedCells="0" sheet="1" objects="0" insertRows="1" insertHyperlinks="1" autoFilter="0" scenarios="0" formatColumns="0" deleteColumns="1" insertColumns="1" pivotTables="1" deleteRows="1" formatCells="1" formatRows="0" sort="1"/>
  <conditionalFormatting sqref="AB9:AB38">
    <cfRule type="expression" priority="1" dxfId="1">
      <formula>AB9="OK"</formula>
    </cfRule>
    <cfRule type="expression" priority="2" dxfId="2">
      <formula>AB9="PERIKSA"</formula>
    </cfRule>
  </conditionalFormatting>
  <dataValidations count="180">
    <dataValidation sqref="D9" showDropDown="0" showInputMessage="0" showErrorMessage="1" allowBlank="1" errorTitle="Pilihan tidak sah" error="Sila pilih daripada senarai." type="list">
      <formula1>=L_Profil</formula1>
    </dataValidation>
    <dataValidation sqref="E9" showDropDown="0" showInputMessage="0" showErrorMessage="1" allowBlank="1" errorTitle="Pilihan tidak sah" error="Sila pilih daripada senarai." type="list">
      <formula1>=L_KategoriPCB</formula1>
    </dataValidation>
    <dataValidation sqref="I9" showDropDown="0" showInputMessage="0" showErrorMessage="1" allowBlank="1" errorTitle="Pilihan tidak sah" error="Sila pilih daripada senarai." type="list">
      <formula1>=L_YaTidak</formula1>
    </dataValidation>
    <dataValidation sqref="F9" showDropDown="0" showInputMessage="0" showErrorMessage="1" allowBlank="1" errorTitle="Bilangan tidak sah" error="Taip nombor bulat antara 0 dan 20." type="whole" operator="between">
      <formula1>0</formula1>
      <formula2>20</formula2>
    </dataValidation>
    <dataValidation sqref="G9" showDropDown="0" showInputMessage="0" showErrorMessage="1" allowBlank="1" errorTitle="Angka tidak sah" error="Taip angka (RM) sahaja, tidak boleh negatif." type="decimal" operator="greaterThanOrEqual">
      <formula1>0</formula1>
    </dataValidation>
    <dataValidation sqref="H9" showDropDown="0" showInputMessage="0" showErrorMessage="1" allowBlank="1" errorTitle="Angka tidak sah" error="Taip angka (RM) sahaja, tidak boleh negatif." type="decimal" operator="greaterThanOrEqual">
      <formula1>0</formula1>
    </dataValidation>
    <dataValidation sqref="D10" showDropDown="0" showInputMessage="0" showErrorMessage="1" allowBlank="1" errorTitle="Pilihan tidak sah" error="Sila pilih daripada senarai." type="list">
      <formula1>=L_Profil</formula1>
    </dataValidation>
    <dataValidation sqref="E10" showDropDown="0" showInputMessage="0" showErrorMessage="1" allowBlank="1" errorTitle="Pilihan tidak sah" error="Sila pilih daripada senarai." type="list">
      <formula1>=L_KategoriPCB</formula1>
    </dataValidation>
    <dataValidation sqref="I10" showDropDown="0" showInputMessage="0" showErrorMessage="1" allowBlank="1" errorTitle="Pilihan tidak sah" error="Sila pilih daripada senarai." type="list">
      <formula1>=L_YaTidak</formula1>
    </dataValidation>
    <dataValidation sqref="F10" showDropDown="0" showInputMessage="0" showErrorMessage="1" allowBlank="1" errorTitle="Bilangan tidak sah" error="Taip nombor bulat antara 0 dan 20." type="whole" operator="between">
      <formula1>0</formula1>
      <formula2>20</formula2>
    </dataValidation>
    <dataValidation sqref="G10" showDropDown="0" showInputMessage="0" showErrorMessage="1" allowBlank="1" errorTitle="Angka tidak sah" error="Taip angka (RM) sahaja, tidak boleh negatif." type="decimal" operator="greaterThanOrEqual">
      <formula1>0</formula1>
    </dataValidation>
    <dataValidation sqref="H10" showDropDown="0" showInputMessage="0" showErrorMessage="1" allowBlank="1" errorTitle="Angka tidak sah" error="Taip angka (RM) sahaja, tidak boleh negatif." type="decimal" operator="greaterThanOrEqual">
      <formula1>0</formula1>
    </dataValidation>
    <dataValidation sqref="D11" showDropDown="0" showInputMessage="0" showErrorMessage="1" allowBlank="1" errorTitle="Pilihan tidak sah" error="Sila pilih daripada senarai." type="list">
      <formula1>=L_Profil</formula1>
    </dataValidation>
    <dataValidation sqref="E11" showDropDown="0" showInputMessage="0" showErrorMessage="1" allowBlank="1" errorTitle="Pilihan tidak sah" error="Sila pilih daripada senarai." type="list">
      <formula1>=L_KategoriPCB</formula1>
    </dataValidation>
    <dataValidation sqref="I11" showDropDown="0" showInputMessage="0" showErrorMessage="1" allowBlank="1" errorTitle="Pilihan tidak sah" error="Sila pilih daripada senarai." type="list">
      <formula1>=L_YaTidak</formula1>
    </dataValidation>
    <dataValidation sqref="F11" showDropDown="0" showInputMessage="0" showErrorMessage="1" allowBlank="1" errorTitle="Bilangan tidak sah" error="Taip nombor bulat antara 0 dan 20." type="whole" operator="between">
      <formula1>0</formula1>
      <formula2>20</formula2>
    </dataValidation>
    <dataValidation sqref="G11" showDropDown="0" showInputMessage="0" showErrorMessage="1" allowBlank="1" errorTitle="Angka tidak sah" error="Taip angka (RM) sahaja, tidak boleh negatif." type="decimal" operator="greaterThanOrEqual">
      <formula1>0</formula1>
    </dataValidation>
    <dataValidation sqref="H11" showDropDown="0" showInputMessage="0" showErrorMessage="1" allowBlank="1" errorTitle="Angka tidak sah" error="Taip angka (RM) sahaja, tidak boleh negatif." type="decimal" operator="greaterThanOrEqual">
      <formula1>0</formula1>
    </dataValidation>
    <dataValidation sqref="D12" showDropDown="0" showInputMessage="0" showErrorMessage="1" allowBlank="1" errorTitle="Pilihan tidak sah" error="Sila pilih daripada senarai." type="list">
      <formula1>=L_Profil</formula1>
    </dataValidation>
    <dataValidation sqref="E12" showDropDown="0" showInputMessage="0" showErrorMessage="1" allowBlank="1" errorTitle="Pilihan tidak sah" error="Sila pilih daripada senarai." type="list">
      <formula1>=L_KategoriPCB</formula1>
    </dataValidation>
    <dataValidation sqref="I12" showDropDown="0" showInputMessage="0" showErrorMessage="1" allowBlank="1" errorTitle="Pilihan tidak sah" error="Sila pilih daripada senarai." type="list">
      <formula1>=L_YaTidak</formula1>
    </dataValidation>
    <dataValidation sqref="F12" showDropDown="0" showInputMessage="0" showErrorMessage="1" allowBlank="1" errorTitle="Bilangan tidak sah" error="Taip nombor bulat antara 0 dan 20." type="whole" operator="between">
      <formula1>0</formula1>
      <formula2>20</formula2>
    </dataValidation>
    <dataValidation sqref="G12" showDropDown="0" showInputMessage="0" showErrorMessage="1" allowBlank="1" errorTitle="Angka tidak sah" error="Taip angka (RM) sahaja, tidak boleh negatif." type="decimal" operator="greaterThanOrEqual">
      <formula1>0</formula1>
    </dataValidation>
    <dataValidation sqref="H12" showDropDown="0" showInputMessage="0" showErrorMessage="1" allowBlank="1" errorTitle="Angka tidak sah" error="Taip angka (RM) sahaja, tidak boleh negatif." type="decimal" operator="greaterThanOrEqual">
      <formula1>0</formula1>
    </dataValidation>
    <dataValidation sqref="D13" showDropDown="0" showInputMessage="0" showErrorMessage="1" allowBlank="1" errorTitle="Pilihan tidak sah" error="Sila pilih daripada senarai." type="list">
      <formula1>=L_Profil</formula1>
    </dataValidation>
    <dataValidation sqref="E13" showDropDown="0" showInputMessage="0" showErrorMessage="1" allowBlank="1" errorTitle="Pilihan tidak sah" error="Sila pilih daripada senarai." type="list">
      <formula1>=L_KategoriPCB</formula1>
    </dataValidation>
    <dataValidation sqref="I13" showDropDown="0" showInputMessage="0" showErrorMessage="1" allowBlank="1" errorTitle="Pilihan tidak sah" error="Sila pilih daripada senarai." type="list">
      <formula1>=L_YaTidak</formula1>
    </dataValidation>
    <dataValidation sqref="F13" showDropDown="0" showInputMessage="0" showErrorMessage="1" allowBlank="1" errorTitle="Bilangan tidak sah" error="Taip nombor bulat antara 0 dan 20." type="whole" operator="between">
      <formula1>0</formula1>
      <formula2>20</formula2>
    </dataValidation>
    <dataValidation sqref="G13" showDropDown="0" showInputMessage="0" showErrorMessage="1" allowBlank="1" errorTitle="Angka tidak sah" error="Taip angka (RM) sahaja, tidak boleh negatif." type="decimal" operator="greaterThanOrEqual">
      <formula1>0</formula1>
    </dataValidation>
    <dataValidation sqref="H13" showDropDown="0" showInputMessage="0" showErrorMessage="1" allowBlank="1" errorTitle="Angka tidak sah" error="Taip angka (RM) sahaja, tidak boleh negatif." type="decimal" operator="greaterThanOrEqual">
      <formula1>0</formula1>
    </dataValidation>
    <dataValidation sqref="D14" showDropDown="0" showInputMessage="0" showErrorMessage="1" allowBlank="1" errorTitle="Pilihan tidak sah" error="Sila pilih daripada senarai." type="list">
      <formula1>=L_Profil</formula1>
    </dataValidation>
    <dataValidation sqref="E14" showDropDown="0" showInputMessage="0" showErrorMessage="1" allowBlank="1" errorTitle="Pilihan tidak sah" error="Sila pilih daripada senarai." type="list">
      <formula1>=L_KategoriPCB</formula1>
    </dataValidation>
    <dataValidation sqref="I14" showDropDown="0" showInputMessage="0" showErrorMessage="1" allowBlank="1" errorTitle="Pilihan tidak sah" error="Sila pilih daripada senarai." type="list">
      <formula1>=L_YaTidak</formula1>
    </dataValidation>
    <dataValidation sqref="F14" showDropDown="0" showInputMessage="0" showErrorMessage="1" allowBlank="1" errorTitle="Bilangan tidak sah" error="Taip nombor bulat antara 0 dan 20." type="whole" operator="between">
      <formula1>0</formula1>
      <formula2>20</formula2>
    </dataValidation>
    <dataValidation sqref="G14" showDropDown="0" showInputMessage="0" showErrorMessage="1" allowBlank="1" errorTitle="Angka tidak sah" error="Taip angka (RM) sahaja, tidak boleh negatif." type="decimal" operator="greaterThanOrEqual">
      <formula1>0</formula1>
    </dataValidation>
    <dataValidation sqref="H14" showDropDown="0" showInputMessage="0" showErrorMessage="1" allowBlank="1" errorTitle="Angka tidak sah" error="Taip angka (RM) sahaja, tidak boleh negatif." type="decimal" operator="greaterThanOrEqual">
      <formula1>0</formula1>
    </dataValidation>
    <dataValidation sqref="D15" showDropDown="0" showInputMessage="0" showErrorMessage="1" allowBlank="1" errorTitle="Pilihan tidak sah" error="Sila pilih daripada senarai." type="list">
      <formula1>=L_Profil</formula1>
    </dataValidation>
    <dataValidation sqref="E15" showDropDown="0" showInputMessage="0" showErrorMessage="1" allowBlank="1" errorTitle="Pilihan tidak sah" error="Sila pilih daripada senarai." type="list">
      <formula1>=L_KategoriPCB</formula1>
    </dataValidation>
    <dataValidation sqref="I15" showDropDown="0" showInputMessage="0" showErrorMessage="1" allowBlank="1" errorTitle="Pilihan tidak sah" error="Sila pilih daripada senarai." type="list">
      <formula1>=L_YaTidak</formula1>
    </dataValidation>
    <dataValidation sqref="F15" showDropDown="0" showInputMessage="0" showErrorMessage="1" allowBlank="1" errorTitle="Bilangan tidak sah" error="Taip nombor bulat antara 0 dan 20." type="whole" operator="between">
      <formula1>0</formula1>
      <formula2>20</formula2>
    </dataValidation>
    <dataValidation sqref="G15" showDropDown="0" showInputMessage="0" showErrorMessage="1" allowBlank="1" errorTitle="Angka tidak sah" error="Taip angka (RM) sahaja, tidak boleh negatif." type="decimal" operator="greaterThanOrEqual">
      <formula1>0</formula1>
    </dataValidation>
    <dataValidation sqref="H15" showDropDown="0" showInputMessage="0" showErrorMessage="1" allowBlank="1" errorTitle="Angka tidak sah" error="Taip angka (RM) sahaja, tidak boleh negatif." type="decimal" operator="greaterThanOrEqual">
      <formula1>0</formula1>
    </dataValidation>
    <dataValidation sqref="D16" showDropDown="0" showInputMessage="0" showErrorMessage="1" allowBlank="1" errorTitle="Pilihan tidak sah" error="Sila pilih daripada senarai." type="list">
      <formula1>=L_Profil</formula1>
    </dataValidation>
    <dataValidation sqref="E16" showDropDown="0" showInputMessage="0" showErrorMessage="1" allowBlank="1" errorTitle="Pilihan tidak sah" error="Sila pilih daripada senarai." type="list">
      <formula1>=L_KategoriPCB</formula1>
    </dataValidation>
    <dataValidation sqref="I16" showDropDown="0" showInputMessage="0" showErrorMessage="1" allowBlank="1" errorTitle="Pilihan tidak sah" error="Sila pilih daripada senarai." type="list">
      <formula1>=L_YaTidak</formula1>
    </dataValidation>
    <dataValidation sqref="F16" showDropDown="0" showInputMessage="0" showErrorMessage="1" allowBlank="1" errorTitle="Bilangan tidak sah" error="Taip nombor bulat antara 0 dan 20." type="whole" operator="between">
      <formula1>0</formula1>
      <formula2>20</formula2>
    </dataValidation>
    <dataValidation sqref="G16" showDropDown="0" showInputMessage="0" showErrorMessage="1" allowBlank="1" errorTitle="Angka tidak sah" error="Taip angka (RM) sahaja, tidak boleh negatif." type="decimal" operator="greaterThanOrEqual">
      <formula1>0</formula1>
    </dataValidation>
    <dataValidation sqref="H16" showDropDown="0" showInputMessage="0" showErrorMessage="1" allowBlank="1" errorTitle="Angka tidak sah" error="Taip angka (RM) sahaja, tidak boleh negatif." type="decimal" operator="greaterThanOrEqual">
      <formula1>0</formula1>
    </dataValidation>
    <dataValidation sqref="D17" showDropDown="0" showInputMessage="0" showErrorMessage="1" allowBlank="1" errorTitle="Pilihan tidak sah" error="Sila pilih daripada senarai." type="list">
      <formula1>=L_Profil</formula1>
    </dataValidation>
    <dataValidation sqref="E17" showDropDown="0" showInputMessage="0" showErrorMessage="1" allowBlank="1" errorTitle="Pilihan tidak sah" error="Sila pilih daripada senarai." type="list">
      <formula1>=L_KategoriPCB</formula1>
    </dataValidation>
    <dataValidation sqref="I17" showDropDown="0" showInputMessage="0" showErrorMessage="1" allowBlank="1" errorTitle="Pilihan tidak sah" error="Sila pilih daripada senarai." type="list">
      <formula1>=L_YaTidak</formula1>
    </dataValidation>
    <dataValidation sqref="F17" showDropDown="0" showInputMessage="0" showErrorMessage="1" allowBlank="1" errorTitle="Bilangan tidak sah" error="Taip nombor bulat antara 0 dan 20." type="whole" operator="between">
      <formula1>0</formula1>
      <formula2>20</formula2>
    </dataValidation>
    <dataValidation sqref="G17" showDropDown="0" showInputMessage="0" showErrorMessage="1" allowBlank="1" errorTitle="Angka tidak sah" error="Taip angka (RM) sahaja, tidak boleh negatif." type="decimal" operator="greaterThanOrEqual">
      <formula1>0</formula1>
    </dataValidation>
    <dataValidation sqref="H17" showDropDown="0" showInputMessage="0" showErrorMessage="1" allowBlank="1" errorTitle="Angka tidak sah" error="Taip angka (RM) sahaja, tidak boleh negatif." type="decimal" operator="greaterThanOrEqual">
      <formula1>0</formula1>
    </dataValidation>
    <dataValidation sqref="D18" showDropDown="0" showInputMessage="0" showErrorMessage="1" allowBlank="1" errorTitle="Pilihan tidak sah" error="Sila pilih daripada senarai." type="list">
      <formula1>=L_Profil</formula1>
    </dataValidation>
    <dataValidation sqref="E18" showDropDown="0" showInputMessage="0" showErrorMessage="1" allowBlank="1" errorTitle="Pilihan tidak sah" error="Sila pilih daripada senarai." type="list">
      <formula1>=L_KategoriPCB</formula1>
    </dataValidation>
    <dataValidation sqref="I18" showDropDown="0" showInputMessage="0" showErrorMessage="1" allowBlank="1" errorTitle="Pilihan tidak sah" error="Sila pilih daripada senarai." type="list">
      <formula1>=L_YaTidak</formula1>
    </dataValidation>
    <dataValidation sqref="F18" showDropDown="0" showInputMessage="0" showErrorMessage="1" allowBlank="1" errorTitle="Bilangan tidak sah" error="Taip nombor bulat antara 0 dan 20." type="whole" operator="between">
      <formula1>0</formula1>
      <formula2>20</formula2>
    </dataValidation>
    <dataValidation sqref="G18" showDropDown="0" showInputMessage="0" showErrorMessage="1" allowBlank="1" errorTitle="Angka tidak sah" error="Taip angka (RM) sahaja, tidak boleh negatif." type="decimal" operator="greaterThanOrEqual">
      <formula1>0</formula1>
    </dataValidation>
    <dataValidation sqref="H18" showDropDown="0" showInputMessage="0" showErrorMessage="1" allowBlank="1" errorTitle="Angka tidak sah" error="Taip angka (RM) sahaja, tidak boleh negatif." type="decimal" operator="greaterThanOrEqual">
      <formula1>0</formula1>
    </dataValidation>
    <dataValidation sqref="D19" showDropDown="0" showInputMessage="0" showErrorMessage="1" allowBlank="1" errorTitle="Pilihan tidak sah" error="Sila pilih daripada senarai." type="list">
      <formula1>=L_Profil</formula1>
    </dataValidation>
    <dataValidation sqref="E19" showDropDown="0" showInputMessage="0" showErrorMessage="1" allowBlank="1" errorTitle="Pilihan tidak sah" error="Sila pilih daripada senarai." type="list">
      <formula1>=L_KategoriPCB</formula1>
    </dataValidation>
    <dataValidation sqref="I19" showDropDown="0" showInputMessage="0" showErrorMessage="1" allowBlank="1" errorTitle="Pilihan tidak sah" error="Sila pilih daripada senarai." type="list">
      <formula1>=L_YaTidak</formula1>
    </dataValidation>
    <dataValidation sqref="F19" showDropDown="0" showInputMessage="0" showErrorMessage="1" allowBlank="1" errorTitle="Bilangan tidak sah" error="Taip nombor bulat antara 0 dan 20." type="whole" operator="between">
      <formula1>0</formula1>
      <formula2>20</formula2>
    </dataValidation>
    <dataValidation sqref="G19" showDropDown="0" showInputMessage="0" showErrorMessage="1" allowBlank="1" errorTitle="Angka tidak sah" error="Taip angka (RM) sahaja, tidak boleh negatif." type="decimal" operator="greaterThanOrEqual">
      <formula1>0</formula1>
    </dataValidation>
    <dataValidation sqref="H19" showDropDown="0" showInputMessage="0" showErrorMessage="1" allowBlank="1" errorTitle="Angka tidak sah" error="Taip angka (RM) sahaja, tidak boleh negatif." type="decimal" operator="greaterThanOrEqual">
      <formula1>0</formula1>
    </dataValidation>
    <dataValidation sqref="D20" showDropDown="0" showInputMessage="0" showErrorMessage="1" allowBlank="1" errorTitle="Pilihan tidak sah" error="Sila pilih daripada senarai." type="list">
      <formula1>=L_Profil</formula1>
    </dataValidation>
    <dataValidation sqref="E20" showDropDown="0" showInputMessage="0" showErrorMessage="1" allowBlank="1" errorTitle="Pilihan tidak sah" error="Sila pilih daripada senarai." type="list">
      <formula1>=L_KategoriPCB</formula1>
    </dataValidation>
    <dataValidation sqref="I20" showDropDown="0" showInputMessage="0" showErrorMessage="1" allowBlank="1" errorTitle="Pilihan tidak sah" error="Sila pilih daripada senarai." type="list">
      <formula1>=L_YaTidak</formula1>
    </dataValidation>
    <dataValidation sqref="F20" showDropDown="0" showInputMessage="0" showErrorMessage="1" allowBlank="1" errorTitle="Bilangan tidak sah" error="Taip nombor bulat antara 0 dan 20." type="whole" operator="between">
      <formula1>0</formula1>
      <formula2>20</formula2>
    </dataValidation>
    <dataValidation sqref="G20" showDropDown="0" showInputMessage="0" showErrorMessage="1" allowBlank="1" errorTitle="Angka tidak sah" error="Taip angka (RM) sahaja, tidak boleh negatif." type="decimal" operator="greaterThanOrEqual">
      <formula1>0</formula1>
    </dataValidation>
    <dataValidation sqref="H20" showDropDown="0" showInputMessage="0" showErrorMessage="1" allowBlank="1" errorTitle="Angka tidak sah" error="Taip angka (RM) sahaja, tidak boleh negatif." type="decimal" operator="greaterThanOrEqual">
      <formula1>0</formula1>
    </dataValidation>
    <dataValidation sqref="D21" showDropDown="0" showInputMessage="0" showErrorMessage="1" allowBlank="1" errorTitle="Pilihan tidak sah" error="Sila pilih daripada senarai." type="list">
      <formula1>=L_Profil</formula1>
    </dataValidation>
    <dataValidation sqref="E21" showDropDown="0" showInputMessage="0" showErrorMessage="1" allowBlank="1" errorTitle="Pilihan tidak sah" error="Sila pilih daripada senarai." type="list">
      <formula1>=L_KategoriPCB</formula1>
    </dataValidation>
    <dataValidation sqref="I21" showDropDown="0" showInputMessage="0" showErrorMessage="1" allowBlank="1" errorTitle="Pilihan tidak sah" error="Sila pilih daripada senarai." type="list">
      <formula1>=L_YaTidak</formula1>
    </dataValidation>
    <dataValidation sqref="F21" showDropDown="0" showInputMessage="0" showErrorMessage="1" allowBlank="1" errorTitle="Bilangan tidak sah" error="Taip nombor bulat antara 0 dan 20." type="whole" operator="between">
      <formula1>0</formula1>
      <formula2>20</formula2>
    </dataValidation>
    <dataValidation sqref="G21" showDropDown="0" showInputMessage="0" showErrorMessage="1" allowBlank="1" errorTitle="Angka tidak sah" error="Taip angka (RM) sahaja, tidak boleh negatif." type="decimal" operator="greaterThanOrEqual">
      <formula1>0</formula1>
    </dataValidation>
    <dataValidation sqref="H21" showDropDown="0" showInputMessage="0" showErrorMessage="1" allowBlank="1" errorTitle="Angka tidak sah" error="Taip angka (RM) sahaja, tidak boleh negatif." type="decimal" operator="greaterThanOrEqual">
      <formula1>0</formula1>
    </dataValidation>
    <dataValidation sqref="D22" showDropDown="0" showInputMessage="0" showErrorMessage="1" allowBlank="1" errorTitle="Pilihan tidak sah" error="Sila pilih daripada senarai." type="list">
      <formula1>=L_Profil</formula1>
    </dataValidation>
    <dataValidation sqref="E22" showDropDown="0" showInputMessage="0" showErrorMessage="1" allowBlank="1" errorTitle="Pilihan tidak sah" error="Sila pilih daripada senarai." type="list">
      <formula1>=L_KategoriPCB</formula1>
    </dataValidation>
    <dataValidation sqref="I22" showDropDown="0" showInputMessage="0" showErrorMessage="1" allowBlank="1" errorTitle="Pilihan tidak sah" error="Sila pilih daripada senarai." type="list">
      <formula1>=L_YaTidak</formula1>
    </dataValidation>
    <dataValidation sqref="F22" showDropDown="0" showInputMessage="0" showErrorMessage="1" allowBlank="1" errorTitle="Bilangan tidak sah" error="Taip nombor bulat antara 0 dan 20." type="whole" operator="between">
      <formula1>0</formula1>
      <formula2>20</formula2>
    </dataValidation>
    <dataValidation sqref="G22" showDropDown="0" showInputMessage="0" showErrorMessage="1" allowBlank="1" errorTitle="Angka tidak sah" error="Taip angka (RM) sahaja, tidak boleh negatif." type="decimal" operator="greaterThanOrEqual">
      <formula1>0</formula1>
    </dataValidation>
    <dataValidation sqref="H22" showDropDown="0" showInputMessage="0" showErrorMessage="1" allowBlank="1" errorTitle="Angka tidak sah" error="Taip angka (RM) sahaja, tidak boleh negatif." type="decimal" operator="greaterThanOrEqual">
      <formula1>0</formula1>
    </dataValidation>
    <dataValidation sqref="D23" showDropDown="0" showInputMessage="0" showErrorMessage="1" allowBlank="1" errorTitle="Pilihan tidak sah" error="Sila pilih daripada senarai." type="list">
      <formula1>=L_Profil</formula1>
    </dataValidation>
    <dataValidation sqref="E23" showDropDown="0" showInputMessage="0" showErrorMessage="1" allowBlank="1" errorTitle="Pilihan tidak sah" error="Sila pilih daripada senarai." type="list">
      <formula1>=L_KategoriPCB</formula1>
    </dataValidation>
    <dataValidation sqref="I23" showDropDown="0" showInputMessage="0" showErrorMessage="1" allowBlank="1" errorTitle="Pilihan tidak sah" error="Sila pilih daripada senarai." type="list">
      <formula1>=L_YaTidak</formula1>
    </dataValidation>
    <dataValidation sqref="F23" showDropDown="0" showInputMessage="0" showErrorMessage="1" allowBlank="1" errorTitle="Bilangan tidak sah" error="Taip nombor bulat antara 0 dan 20." type="whole" operator="between">
      <formula1>0</formula1>
      <formula2>20</formula2>
    </dataValidation>
    <dataValidation sqref="G23" showDropDown="0" showInputMessage="0" showErrorMessage="1" allowBlank="1" errorTitle="Angka tidak sah" error="Taip angka (RM) sahaja, tidak boleh negatif." type="decimal" operator="greaterThanOrEqual">
      <formula1>0</formula1>
    </dataValidation>
    <dataValidation sqref="H23" showDropDown="0" showInputMessage="0" showErrorMessage="1" allowBlank="1" errorTitle="Angka tidak sah" error="Taip angka (RM) sahaja, tidak boleh negatif." type="decimal" operator="greaterThanOrEqual">
      <formula1>0</formula1>
    </dataValidation>
    <dataValidation sqref="D24" showDropDown="0" showInputMessage="0" showErrorMessage="1" allowBlank="1" errorTitle="Pilihan tidak sah" error="Sila pilih daripada senarai." type="list">
      <formula1>=L_Profil</formula1>
    </dataValidation>
    <dataValidation sqref="E24" showDropDown="0" showInputMessage="0" showErrorMessage="1" allowBlank="1" errorTitle="Pilihan tidak sah" error="Sila pilih daripada senarai." type="list">
      <formula1>=L_KategoriPCB</formula1>
    </dataValidation>
    <dataValidation sqref="I24" showDropDown="0" showInputMessage="0" showErrorMessage="1" allowBlank="1" errorTitle="Pilihan tidak sah" error="Sila pilih daripada senarai." type="list">
      <formula1>=L_YaTidak</formula1>
    </dataValidation>
    <dataValidation sqref="F24" showDropDown="0" showInputMessage="0" showErrorMessage="1" allowBlank="1" errorTitle="Bilangan tidak sah" error="Taip nombor bulat antara 0 dan 20." type="whole" operator="between">
      <formula1>0</formula1>
      <formula2>20</formula2>
    </dataValidation>
    <dataValidation sqref="G24" showDropDown="0" showInputMessage="0" showErrorMessage="1" allowBlank="1" errorTitle="Angka tidak sah" error="Taip angka (RM) sahaja, tidak boleh negatif." type="decimal" operator="greaterThanOrEqual">
      <formula1>0</formula1>
    </dataValidation>
    <dataValidation sqref="H24" showDropDown="0" showInputMessage="0" showErrorMessage="1" allowBlank="1" errorTitle="Angka tidak sah" error="Taip angka (RM) sahaja, tidak boleh negatif." type="decimal" operator="greaterThanOrEqual">
      <formula1>0</formula1>
    </dataValidation>
    <dataValidation sqref="D25" showDropDown="0" showInputMessage="0" showErrorMessage="1" allowBlank="1" errorTitle="Pilihan tidak sah" error="Sila pilih daripada senarai." type="list">
      <formula1>=L_Profil</formula1>
    </dataValidation>
    <dataValidation sqref="E25" showDropDown="0" showInputMessage="0" showErrorMessage="1" allowBlank="1" errorTitle="Pilihan tidak sah" error="Sila pilih daripada senarai." type="list">
      <formula1>=L_KategoriPCB</formula1>
    </dataValidation>
    <dataValidation sqref="I25" showDropDown="0" showInputMessage="0" showErrorMessage="1" allowBlank="1" errorTitle="Pilihan tidak sah" error="Sila pilih daripada senarai." type="list">
      <formula1>=L_YaTidak</formula1>
    </dataValidation>
    <dataValidation sqref="F25" showDropDown="0" showInputMessage="0" showErrorMessage="1" allowBlank="1" errorTitle="Bilangan tidak sah" error="Taip nombor bulat antara 0 dan 20." type="whole" operator="between">
      <formula1>0</formula1>
      <formula2>20</formula2>
    </dataValidation>
    <dataValidation sqref="G25" showDropDown="0" showInputMessage="0" showErrorMessage="1" allowBlank="1" errorTitle="Angka tidak sah" error="Taip angka (RM) sahaja, tidak boleh negatif." type="decimal" operator="greaterThanOrEqual">
      <formula1>0</formula1>
    </dataValidation>
    <dataValidation sqref="H25" showDropDown="0" showInputMessage="0" showErrorMessage="1" allowBlank="1" errorTitle="Angka tidak sah" error="Taip angka (RM) sahaja, tidak boleh negatif." type="decimal" operator="greaterThanOrEqual">
      <formula1>0</formula1>
    </dataValidation>
    <dataValidation sqref="D26" showDropDown="0" showInputMessage="0" showErrorMessage="1" allowBlank="1" errorTitle="Pilihan tidak sah" error="Sila pilih daripada senarai." type="list">
      <formula1>=L_Profil</formula1>
    </dataValidation>
    <dataValidation sqref="E26" showDropDown="0" showInputMessage="0" showErrorMessage="1" allowBlank="1" errorTitle="Pilihan tidak sah" error="Sila pilih daripada senarai." type="list">
      <formula1>=L_KategoriPCB</formula1>
    </dataValidation>
    <dataValidation sqref="I26" showDropDown="0" showInputMessage="0" showErrorMessage="1" allowBlank="1" errorTitle="Pilihan tidak sah" error="Sila pilih daripada senarai." type="list">
      <formula1>=L_YaTidak</formula1>
    </dataValidation>
    <dataValidation sqref="F26" showDropDown="0" showInputMessage="0" showErrorMessage="1" allowBlank="1" errorTitle="Bilangan tidak sah" error="Taip nombor bulat antara 0 dan 20." type="whole" operator="between">
      <formula1>0</formula1>
      <formula2>20</formula2>
    </dataValidation>
    <dataValidation sqref="G26" showDropDown="0" showInputMessage="0" showErrorMessage="1" allowBlank="1" errorTitle="Angka tidak sah" error="Taip angka (RM) sahaja, tidak boleh negatif." type="decimal" operator="greaterThanOrEqual">
      <formula1>0</formula1>
    </dataValidation>
    <dataValidation sqref="H26" showDropDown="0" showInputMessage="0" showErrorMessage="1" allowBlank="1" errorTitle="Angka tidak sah" error="Taip angka (RM) sahaja, tidak boleh negatif." type="decimal" operator="greaterThanOrEqual">
      <formula1>0</formula1>
    </dataValidation>
    <dataValidation sqref="D27" showDropDown="0" showInputMessage="0" showErrorMessage="1" allowBlank="1" errorTitle="Pilihan tidak sah" error="Sila pilih daripada senarai." type="list">
      <formula1>=L_Profil</formula1>
    </dataValidation>
    <dataValidation sqref="E27" showDropDown="0" showInputMessage="0" showErrorMessage="1" allowBlank="1" errorTitle="Pilihan tidak sah" error="Sila pilih daripada senarai." type="list">
      <formula1>=L_KategoriPCB</formula1>
    </dataValidation>
    <dataValidation sqref="I27" showDropDown="0" showInputMessage="0" showErrorMessage="1" allowBlank="1" errorTitle="Pilihan tidak sah" error="Sila pilih daripada senarai." type="list">
      <formula1>=L_YaTidak</formula1>
    </dataValidation>
    <dataValidation sqref="F27" showDropDown="0" showInputMessage="0" showErrorMessage="1" allowBlank="1" errorTitle="Bilangan tidak sah" error="Taip nombor bulat antara 0 dan 20." type="whole" operator="between">
      <formula1>0</formula1>
      <formula2>20</formula2>
    </dataValidation>
    <dataValidation sqref="G27" showDropDown="0" showInputMessage="0" showErrorMessage="1" allowBlank="1" errorTitle="Angka tidak sah" error="Taip angka (RM) sahaja, tidak boleh negatif." type="decimal" operator="greaterThanOrEqual">
      <formula1>0</formula1>
    </dataValidation>
    <dataValidation sqref="H27" showDropDown="0" showInputMessage="0" showErrorMessage="1" allowBlank="1" errorTitle="Angka tidak sah" error="Taip angka (RM) sahaja, tidak boleh negatif." type="decimal" operator="greaterThanOrEqual">
      <formula1>0</formula1>
    </dataValidation>
    <dataValidation sqref="D28" showDropDown="0" showInputMessage="0" showErrorMessage="1" allowBlank="1" errorTitle="Pilihan tidak sah" error="Sila pilih daripada senarai." type="list">
      <formula1>=L_Profil</formula1>
    </dataValidation>
    <dataValidation sqref="E28" showDropDown="0" showInputMessage="0" showErrorMessage="1" allowBlank="1" errorTitle="Pilihan tidak sah" error="Sila pilih daripada senarai." type="list">
      <formula1>=L_KategoriPCB</formula1>
    </dataValidation>
    <dataValidation sqref="I28" showDropDown="0" showInputMessage="0" showErrorMessage="1" allowBlank="1" errorTitle="Pilihan tidak sah" error="Sila pilih daripada senarai." type="list">
      <formula1>=L_YaTidak</formula1>
    </dataValidation>
    <dataValidation sqref="F28" showDropDown="0" showInputMessage="0" showErrorMessage="1" allowBlank="1" errorTitle="Bilangan tidak sah" error="Taip nombor bulat antara 0 dan 20." type="whole" operator="between">
      <formula1>0</formula1>
      <formula2>20</formula2>
    </dataValidation>
    <dataValidation sqref="G28" showDropDown="0" showInputMessage="0" showErrorMessage="1" allowBlank="1" errorTitle="Angka tidak sah" error="Taip angka (RM) sahaja, tidak boleh negatif." type="decimal" operator="greaterThanOrEqual">
      <formula1>0</formula1>
    </dataValidation>
    <dataValidation sqref="H28" showDropDown="0" showInputMessage="0" showErrorMessage="1" allowBlank="1" errorTitle="Angka tidak sah" error="Taip angka (RM) sahaja, tidak boleh negatif." type="decimal" operator="greaterThanOrEqual">
      <formula1>0</formula1>
    </dataValidation>
    <dataValidation sqref="D29" showDropDown="0" showInputMessage="0" showErrorMessage="1" allowBlank="1" errorTitle="Pilihan tidak sah" error="Sila pilih daripada senarai." type="list">
      <formula1>=L_Profil</formula1>
    </dataValidation>
    <dataValidation sqref="E29" showDropDown="0" showInputMessage="0" showErrorMessage="1" allowBlank="1" errorTitle="Pilihan tidak sah" error="Sila pilih daripada senarai." type="list">
      <formula1>=L_KategoriPCB</formula1>
    </dataValidation>
    <dataValidation sqref="I29" showDropDown="0" showInputMessage="0" showErrorMessage="1" allowBlank="1" errorTitle="Pilihan tidak sah" error="Sila pilih daripada senarai." type="list">
      <formula1>=L_YaTidak</formula1>
    </dataValidation>
    <dataValidation sqref="F29" showDropDown="0" showInputMessage="0" showErrorMessage="1" allowBlank="1" errorTitle="Bilangan tidak sah" error="Taip nombor bulat antara 0 dan 20." type="whole" operator="between">
      <formula1>0</formula1>
      <formula2>20</formula2>
    </dataValidation>
    <dataValidation sqref="G29" showDropDown="0" showInputMessage="0" showErrorMessage="1" allowBlank="1" errorTitle="Angka tidak sah" error="Taip angka (RM) sahaja, tidak boleh negatif." type="decimal" operator="greaterThanOrEqual">
      <formula1>0</formula1>
    </dataValidation>
    <dataValidation sqref="H29" showDropDown="0" showInputMessage="0" showErrorMessage="1" allowBlank="1" errorTitle="Angka tidak sah" error="Taip angka (RM) sahaja, tidak boleh negatif." type="decimal" operator="greaterThanOrEqual">
      <formula1>0</formula1>
    </dataValidation>
    <dataValidation sqref="D30" showDropDown="0" showInputMessage="0" showErrorMessage="1" allowBlank="1" errorTitle="Pilihan tidak sah" error="Sila pilih daripada senarai." type="list">
      <formula1>=L_Profil</formula1>
    </dataValidation>
    <dataValidation sqref="E30" showDropDown="0" showInputMessage="0" showErrorMessage="1" allowBlank="1" errorTitle="Pilihan tidak sah" error="Sila pilih daripada senarai." type="list">
      <formula1>=L_KategoriPCB</formula1>
    </dataValidation>
    <dataValidation sqref="I30" showDropDown="0" showInputMessage="0" showErrorMessage="1" allowBlank="1" errorTitle="Pilihan tidak sah" error="Sila pilih daripada senarai." type="list">
      <formula1>=L_YaTidak</formula1>
    </dataValidation>
    <dataValidation sqref="F30" showDropDown="0" showInputMessage="0" showErrorMessage="1" allowBlank="1" errorTitle="Bilangan tidak sah" error="Taip nombor bulat antara 0 dan 20." type="whole" operator="between">
      <formula1>0</formula1>
      <formula2>20</formula2>
    </dataValidation>
    <dataValidation sqref="G30" showDropDown="0" showInputMessage="0" showErrorMessage="1" allowBlank="1" errorTitle="Angka tidak sah" error="Taip angka (RM) sahaja, tidak boleh negatif." type="decimal" operator="greaterThanOrEqual">
      <formula1>0</formula1>
    </dataValidation>
    <dataValidation sqref="H30" showDropDown="0" showInputMessage="0" showErrorMessage="1" allowBlank="1" errorTitle="Angka tidak sah" error="Taip angka (RM) sahaja, tidak boleh negatif." type="decimal" operator="greaterThanOrEqual">
      <formula1>0</formula1>
    </dataValidation>
    <dataValidation sqref="D31" showDropDown="0" showInputMessage="0" showErrorMessage="1" allowBlank="1" errorTitle="Pilihan tidak sah" error="Sila pilih daripada senarai." type="list">
      <formula1>=L_Profil</formula1>
    </dataValidation>
    <dataValidation sqref="E31" showDropDown="0" showInputMessage="0" showErrorMessage="1" allowBlank="1" errorTitle="Pilihan tidak sah" error="Sila pilih daripada senarai." type="list">
      <formula1>=L_KategoriPCB</formula1>
    </dataValidation>
    <dataValidation sqref="I31" showDropDown="0" showInputMessage="0" showErrorMessage="1" allowBlank="1" errorTitle="Pilihan tidak sah" error="Sila pilih daripada senarai." type="list">
      <formula1>=L_YaTidak</formula1>
    </dataValidation>
    <dataValidation sqref="F31" showDropDown="0" showInputMessage="0" showErrorMessage="1" allowBlank="1" errorTitle="Bilangan tidak sah" error="Taip nombor bulat antara 0 dan 20." type="whole" operator="between">
      <formula1>0</formula1>
      <formula2>20</formula2>
    </dataValidation>
    <dataValidation sqref="G31" showDropDown="0" showInputMessage="0" showErrorMessage="1" allowBlank="1" errorTitle="Angka tidak sah" error="Taip angka (RM) sahaja, tidak boleh negatif." type="decimal" operator="greaterThanOrEqual">
      <formula1>0</formula1>
    </dataValidation>
    <dataValidation sqref="H31" showDropDown="0" showInputMessage="0" showErrorMessage="1" allowBlank="1" errorTitle="Angka tidak sah" error="Taip angka (RM) sahaja, tidak boleh negatif." type="decimal" operator="greaterThanOrEqual">
      <formula1>0</formula1>
    </dataValidation>
    <dataValidation sqref="D32" showDropDown="0" showInputMessage="0" showErrorMessage="1" allowBlank="1" errorTitle="Pilihan tidak sah" error="Sila pilih daripada senarai." type="list">
      <formula1>=L_Profil</formula1>
    </dataValidation>
    <dataValidation sqref="E32" showDropDown="0" showInputMessage="0" showErrorMessage="1" allowBlank="1" errorTitle="Pilihan tidak sah" error="Sila pilih daripada senarai." type="list">
      <formula1>=L_KategoriPCB</formula1>
    </dataValidation>
    <dataValidation sqref="I32" showDropDown="0" showInputMessage="0" showErrorMessage="1" allowBlank="1" errorTitle="Pilihan tidak sah" error="Sila pilih daripada senarai." type="list">
      <formula1>=L_YaTidak</formula1>
    </dataValidation>
    <dataValidation sqref="F32" showDropDown="0" showInputMessage="0" showErrorMessage="1" allowBlank="1" errorTitle="Bilangan tidak sah" error="Taip nombor bulat antara 0 dan 20." type="whole" operator="between">
      <formula1>0</formula1>
      <formula2>20</formula2>
    </dataValidation>
    <dataValidation sqref="G32" showDropDown="0" showInputMessage="0" showErrorMessage="1" allowBlank="1" errorTitle="Angka tidak sah" error="Taip angka (RM) sahaja, tidak boleh negatif." type="decimal" operator="greaterThanOrEqual">
      <formula1>0</formula1>
    </dataValidation>
    <dataValidation sqref="H32" showDropDown="0" showInputMessage="0" showErrorMessage="1" allowBlank="1" errorTitle="Angka tidak sah" error="Taip angka (RM) sahaja, tidak boleh negatif." type="decimal" operator="greaterThanOrEqual">
      <formula1>0</formula1>
    </dataValidation>
    <dataValidation sqref="D33" showDropDown="0" showInputMessage="0" showErrorMessage="1" allowBlank="1" errorTitle="Pilihan tidak sah" error="Sila pilih daripada senarai." type="list">
      <formula1>=L_Profil</formula1>
    </dataValidation>
    <dataValidation sqref="E33" showDropDown="0" showInputMessage="0" showErrorMessage="1" allowBlank="1" errorTitle="Pilihan tidak sah" error="Sila pilih daripada senarai." type="list">
      <formula1>=L_KategoriPCB</formula1>
    </dataValidation>
    <dataValidation sqref="I33" showDropDown="0" showInputMessage="0" showErrorMessage="1" allowBlank="1" errorTitle="Pilihan tidak sah" error="Sila pilih daripada senarai." type="list">
      <formula1>=L_YaTidak</formula1>
    </dataValidation>
    <dataValidation sqref="F33" showDropDown="0" showInputMessage="0" showErrorMessage="1" allowBlank="1" errorTitle="Bilangan tidak sah" error="Taip nombor bulat antara 0 dan 20." type="whole" operator="between">
      <formula1>0</formula1>
      <formula2>20</formula2>
    </dataValidation>
    <dataValidation sqref="G33" showDropDown="0" showInputMessage="0" showErrorMessage="1" allowBlank="1" errorTitle="Angka tidak sah" error="Taip angka (RM) sahaja, tidak boleh negatif." type="decimal" operator="greaterThanOrEqual">
      <formula1>0</formula1>
    </dataValidation>
    <dataValidation sqref="H33" showDropDown="0" showInputMessage="0" showErrorMessage="1" allowBlank="1" errorTitle="Angka tidak sah" error="Taip angka (RM) sahaja, tidak boleh negatif." type="decimal" operator="greaterThanOrEqual">
      <formula1>0</formula1>
    </dataValidation>
    <dataValidation sqref="D34" showDropDown="0" showInputMessage="0" showErrorMessage="1" allowBlank="1" errorTitle="Pilihan tidak sah" error="Sila pilih daripada senarai." type="list">
      <formula1>=L_Profil</formula1>
    </dataValidation>
    <dataValidation sqref="E34" showDropDown="0" showInputMessage="0" showErrorMessage="1" allowBlank="1" errorTitle="Pilihan tidak sah" error="Sila pilih daripada senarai." type="list">
      <formula1>=L_KategoriPCB</formula1>
    </dataValidation>
    <dataValidation sqref="I34" showDropDown="0" showInputMessage="0" showErrorMessage="1" allowBlank="1" errorTitle="Pilihan tidak sah" error="Sila pilih daripada senarai." type="list">
      <formula1>=L_YaTidak</formula1>
    </dataValidation>
    <dataValidation sqref="F34" showDropDown="0" showInputMessage="0" showErrorMessage="1" allowBlank="1" errorTitle="Bilangan tidak sah" error="Taip nombor bulat antara 0 dan 20." type="whole" operator="between">
      <formula1>0</formula1>
      <formula2>20</formula2>
    </dataValidation>
    <dataValidation sqref="G34" showDropDown="0" showInputMessage="0" showErrorMessage="1" allowBlank="1" errorTitle="Angka tidak sah" error="Taip angka (RM) sahaja, tidak boleh negatif." type="decimal" operator="greaterThanOrEqual">
      <formula1>0</formula1>
    </dataValidation>
    <dataValidation sqref="H34" showDropDown="0" showInputMessage="0" showErrorMessage="1" allowBlank="1" errorTitle="Angka tidak sah" error="Taip angka (RM) sahaja, tidak boleh negatif." type="decimal" operator="greaterThanOrEqual">
      <formula1>0</formula1>
    </dataValidation>
    <dataValidation sqref="D35" showDropDown="0" showInputMessage="0" showErrorMessage="1" allowBlank="1" errorTitle="Pilihan tidak sah" error="Sila pilih daripada senarai." type="list">
      <formula1>=L_Profil</formula1>
    </dataValidation>
    <dataValidation sqref="E35" showDropDown="0" showInputMessage="0" showErrorMessage="1" allowBlank="1" errorTitle="Pilihan tidak sah" error="Sila pilih daripada senarai." type="list">
      <formula1>=L_KategoriPCB</formula1>
    </dataValidation>
    <dataValidation sqref="I35" showDropDown="0" showInputMessage="0" showErrorMessage="1" allowBlank="1" errorTitle="Pilihan tidak sah" error="Sila pilih daripada senarai." type="list">
      <formula1>=L_YaTidak</formula1>
    </dataValidation>
    <dataValidation sqref="F35" showDropDown="0" showInputMessage="0" showErrorMessage="1" allowBlank="1" errorTitle="Bilangan tidak sah" error="Taip nombor bulat antara 0 dan 20." type="whole" operator="between">
      <formula1>0</formula1>
      <formula2>20</formula2>
    </dataValidation>
    <dataValidation sqref="G35" showDropDown="0" showInputMessage="0" showErrorMessage="1" allowBlank="1" errorTitle="Angka tidak sah" error="Taip angka (RM) sahaja, tidak boleh negatif." type="decimal" operator="greaterThanOrEqual">
      <formula1>0</formula1>
    </dataValidation>
    <dataValidation sqref="H35" showDropDown="0" showInputMessage="0" showErrorMessage="1" allowBlank="1" errorTitle="Angka tidak sah" error="Taip angka (RM) sahaja, tidak boleh negatif." type="decimal" operator="greaterThanOrEqual">
      <formula1>0</formula1>
    </dataValidation>
    <dataValidation sqref="D36" showDropDown="0" showInputMessage="0" showErrorMessage="1" allowBlank="1" errorTitle="Pilihan tidak sah" error="Sila pilih daripada senarai." type="list">
      <formula1>=L_Profil</formula1>
    </dataValidation>
    <dataValidation sqref="E36" showDropDown="0" showInputMessage="0" showErrorMessage="1" allowBlank="1" errorTitle="Pilihan tidak sah" error="Sila pilih daripada senarai." type="list">
      <formula1>=L_KategoriPCB</formula1>
    </dataValidation>
    <dataValidation sqref="I36" showDropDown="0" showInputMessage="0" showErrorMessage="1" allowBlank="1" errorTitle="Pilihan tidak sah" error="Sila pilih daripada senarai." type="list">
      <formula1>=L_YaTidak</formula1>
    </dataValidation>
    <dataValidation sqref="F36" showDropDown="0" showInputMessage="0" showErrorMessage="1" allowBlank="1" errorTitle="Bilangan tidak sah" error="Taip nombor bulat antara 0 dan 20." type="whole" operator="between">
      <formula1>0</formula1>
      <formula2>20</formula2>
    </dataValidation>
    <dataValidation sqref="G36" showDropDown="0" showInputMessage="0" showErrorMessage="1" allowBlank="1" errorTitle="Angka tidak sah" error="Taip angka (RM) sahaja, tidak boleh negatif." type="decimal" operator="greaterThanOrEqual">
      <formula1>0</formula1>
    </dataValidation>
    <dataValidation sqref="H36" showDropDown="0" showInputMessage="0" showErrorMessage="1" allowBlank="1" errorTitle="Angka tidak sah" error="Taip angka (RM) sahaja, tidak boleh negatif." type="decimal" operator="greaterThanOrEqual">
      <formula1>0</formula1>
    </dataValidation>
    <dataValidation sqref="D37" showDropDown="0" showInputMessage="0" showErrorMessage="1" allowBlank="1" errorTitle="Pilihan tidak sah" error="Sila pilih daripada senarai." type="list">
      <formula1>=L_Profil</formula1>
    </dataValidation>
    <dataValidation sqref="E37" showDropDown="0" showInputMessage="0" showErrorMessage="1" allowBlank="1" errorTitle="Pilihan tidak sah" error="Sila pilih daripada senarai." type="list">
      <formula1>=L_KategoriPCB</formula1>
    </dataValidation>
    <dataValidation sqref="I37" showDropDown="0" showInputMessage="0" showErrorMessage="1" allowBlank="1" errorTitle="Pilihan tidak sah" error="Sila pilih daripada senarai." type="list">
      <formula1>=L_YaTidak</formula1>
    </dataValidation>
    <dataValidation sqref="F37" showDropDown="0" showInputMessage="0" showErrorMessage="1" allowBlank="1" errorTitle="Bilangan tidak sah" error="Taip nombor bulat antara 0 dan 20." type="whole" operator="between">
      <formula1>0</formula1>
      <formula2>20</formula2>
    </dataValidation>
    <dataValidation sqref="G37" showDropDown="0" showInputMessage="0" showErrorMessage="1" allowBlank="1" errorTitle="Angka tidak sah" error="Taip angka (RM) sahaja, tidak boleh negatif." type="decimal" operator="greaterThanOrEqual">
      <formula1>0</formula1>
    </dataValidation>
    <dataValidation sqref="H37" showDropDown="0" showInputMessage="0" showErrorMessage="1" allowBlank="1" errorTitle="Angka tidak sah" error="Taip angka (RM) sahaja, tidak boleh negatif." type="decimal" operator="greaterThanOrEqual">
      <formula1>0</formula1>
    </dataValidation>
    <dataValidation sqref="D38" showDropDown="0" showInputMessage="0" showErrorMessage="1" allowBlank="1" errorTitle="Pilihan tidak sah" error="Sila pilih daripada senarai." type="list">
      <formula1>=L_Profil</formula1>
    </dataValidation>
    <dataValidation sqref="E38" showDropDown="0" showInputMessage="0" showErrorMessage="1" allowBlank="1" errorTitle="Pilihan tidak sah" error="Sila pilih daripada senarai." type="list">
      <formula1>=L_KategoriPCB</formula1>
    </dataValidation>
    <dataValidation sqref="I38" showDropDown="0" showInputMessage="0" showErrorMessage="1" allowBlank="1" errorTitle="Pilihan tidak sah" error="Sila pilih daripada senarai." type="list">
      <formula1>=L_YaTidak</formula1>
    </dataValidation>
    <dataValidation sqref="F38" showDropDown="0" showInputMessage="0" showErrorMessage="1" allowBlank="1" errorTitle="Bilangan tidak sah" error="Taip nombor bulat antara 0 dan 20." type="whole" operator="between">
      <formula1>0</formula1>
      <formula2>20</formula2>
    </dataValidation>
    <dataValidation sqref="G38" showDropDown="0" showInputMessage="0" showErrorMessage="1" allowBlank="1" errorTitle="Angka tidak sah" error="Taip angka (RM) sahaja, tidak boleh negatif." type="decimal" operator="greaterThanOrEqual">
      <formula1>0</formula1>
    </dataValidation>
    <dataValidation sqref="H38" showDropDown="0" showInputMessage="0" showErrorMessage="1" allowBlank="1" errorTitle="Angka tidak sah" error="Taip angka (RM) sahaja, tidak boleh negatif." type="decimal" operator="greaterThanOrEqual">
      <formula1>0</formula1>
    </dataValidation>
  </dataValidations>
  <printOptions horizontalCentered="1"/>
  <pageMargins left="0.5" right="0.5" top="0.8" bottom="0.7" header="0.3" footer="0.3"/>
  <pageSetup orientation="landscape" paperSize="9" fitToHeight="0"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worksheet>
</file>

<file path=xl/worksheets/sheet5.xml><?xml version="1.0" encoding="utf-8"?>
<worksheet xmlns="http://schemas.openxmlformats.org/spreadsheetml/2006/main">
  <sheetPr>
    <tabColor rgb="001A1A1A"/>
    <outlinePr summaryBelow="1" summaryRight="1"/>
    <pageSetUpPr fitToPage="1"/>
  </sheetPr>
  <dimension ref="A2:F13"/>
  <sheetViews>
    <sheetView showGridLines="0" tabSelected="0" workbookViewId="0">
      <selection activeCell="A1" sqref="A1"/>
    </sheetView>
  </sheetViews>
  <sheetFormatPr baseColWidth="8" defaultRowHeight="15"/>
  <cols>
    <col width="2" customWidth="1" min="1" max="1"/>
    <col width="6" customWidth="1" min="2" max="2"/>
    <col width="62" customWidth="1" min="3" max="3"/>
    <col width="12" customWidth="1" min="4" max="4"/>
    <col width="17" customWidth="1" min="5" max="5"/>
    <col width="74" customWidth="1" min="6" max="6"/>
  </cols>
  <sheetData>
    <row r="1" ht="8" customHeight="1"/>
    <row r="2" ht="30" customHeight="1">
      <c r="A2" s="24" t="inlineStr">
        <is>
          <t>Semakan</t>
        </is>
      </c>
    </row>
    <row r="3" ht="16" customHeight="1">
      <c r="A3" s="25" t="inlineStr">
        <is>
          <t>Satu halaman lampu isyarat. Jika ada PERIKSA, lajur kanan menyatakan apa untuk dibuat.</t>
        </is>
      </c>
    </row>
    <row r="4" ht="30" customHeight="1">
      <c r="B4" s="49">
        <f>IF(BizNama="","BELUM ADA DATA — isi Tetapan dan Pekerja",IF(SM_Gagal=0,"SEMUA SEMAKAN LULUS",SM_Gagal&amp;" SEMAKAN PERLU DIPERIKSA"))</f>
        <v/>
      </c>
    </row>
    <row r="5" ht="8" customHeight="1"/>
    <row r="6" ht="26" customHeight="1">
      <c r="B6" s="38" t="inlineStr">
        <is>
          <t>Bil.</t>
        </is>
      </c>
      <c r="C6" s="38" t="inlineStr">
        <is>
          <t>Semakan</t>
        </is>
      </c>
      <c r="D6" s="38" t="inlineStr">
        <is>
          <t>Status</t>
        </is>
      </c>
      <c r="E6" s="38" t="inlineStr">
        <is>
          <t>Angka</t>
        </is>
      </c>
      <c r="F6" s="38" t="inlineStr">
        <is>
          <t>Apa untuk dibuat jika PERIKSA</t>
        </is>
      </c>
    </row>
    <row r="7" ht="34" customHeight="1">
      <c r="B7" s="50" t="n">
        <v>1</v>
      </c>
      <c r="C7" s="51" t="inlineStr">
        <is>
          <t>Pekerja: setiap baris diisi lengkap ada Profil, Kategori PCB dan LINDUNG 24 Jam</t>
        </is>
      </c>
      <c r="D7" s="52">
        <f>IF(COUNTIF(PK_Semakan,"PERIKSA")=0,"OK","PERIKSA")</f>
        <v/>
      </c>
      <c r="E7" s="45">
        <f>COUNTIF(PK_Semakan,"PERIKSA")</f>
        <v/>
      </c>
      <c r="F7" s="53" t="inlineStr">
        <is>
          <t>Tapis lajur Semakan (AB) di Pekerja; lengkapkan baris yang bertanda merah. Pekerja Asing MESTI LINDUNG 24 Jam = Ya (wajib).</t>
        </is>
      </c>
    </row>
    <row r="8" ht="34" customHeight="1">
      <c r="B8" s="50" t="n">
        <v>2</v>
      </c>
      <c r="C8" s="51" t="inlineStr">
        <is>
          <t>Tiada gaji negatif atau sifar</t>
        </is>
      </c>
      <c r="D8" s="52">
        <f>IF(COUNTIF(PK_Gaji,"&lt;=0")=0,"OK","PERIKSA")</f>
        <v/>
      </c>
      <c r="E8" s="45">
        <f>COUNTIF(PK_Gaji,"&lt;=0")</f>
        <v/>
      </c>
      <c r="F8" s="53" t="inlineStr">
        <is>
          <t>Semak lajur Gaji kasar bulanan (G) di Pekerja.</t>
        </is>
      </c>
    </row>
    <row r="9" ht="34" customHeight="1">
      <c r="B9" s="50" t="n">
        <v>3</v>
      </c>
      <c r="C9" s="51" t="inlineStr">
        <is>
          <t>Gaji bersih tidak pernah negatif</t>
        </is>
      </c>
      <c r="D9" s="52">
        <f>IF(MIN(PK_GajiBersih)&gt;=-0.005,"OK","PERIKSA")</f>
        <v/>
      </c>
      <c r="E9" s="46">
        <f>MIN(PK_GajiBersih)</f>
        <v/>
      </c>
      <c r="F9" s="53" t="inlineStr">
        <is>
          <t>Potongan melebihi gaji kasar — semak zakat gaji dan kategori PCB baris berkenaan.</t>
        </is>
      </c>
    </row>
    <row r="10" ht="34" customHeight="1">
      <c r="B10" s="50" t="n">
        <v>4</v>
      </c>
      <c r="C10" s="51" t="inlineStr">
        <is>
          <t>PERKESO/SIP: baris kadar ditemui untuk setiap pekerja (tiada #N/A)</t>
        </is>
      </c>
      <c r="D10" s="52">
        <f>IF(COUNTIF(PK_Gaji,"&gt;0")=COUNT(PK_Baris),"OK","PERIKSA")</f>
        <v/>
      </c>
      <c r="E10" s="45">
        <f>COUNTIF(PK_Gaji,"&gt;0")-COUNT(PK_Baris)</f>
        <v/>
      </c>
      <c r="F10" s="53" t="inlineStr">
        <is>
          <t>Baris kadar tidak ditemui — gaji mungkin RM0 atau kosong.</t>
        </is>
      </c>
    </row>
    <row r="11" ht="34" customHeight="1">
      <c r="B11" s="50" t="n">
        <v>5</v>
      </c>
      <c r="C11" s="51" t="inlineStr">
        <is>
          <t>Bilangan pekerja diisi (kapasiti 30)</t>
        </is>
      </c>
      <c r="D11" s="52">
        <f>IF(BilPekerja&lt;30,"OK","PERIKSA")</f>
        <v/>
      </c>
      <c r="E11" s="45">
        <f>BilPekerja</f>
        <v/>
      </c>
      <c r="F11" s="53" t="inlineStr">
        <is>
          <t>Pekerja hampir penuh (30 baris). Hubungi NTMS untuk templat kedua.</t>
        </is>
      </c>
    </row>
    <row r="13">
      <c r="C13" s="54" t="inlineStr">
        <is>
          <t>Jumlah semakan gagal</t>
        </is>
      </c>
      <c r="D13" s="55">
        <f>COUNTIF(D7:D11,"PERIKSA")</f>
        <v/>
      </c>
    </row>
  </sheetData>
  <sheetProtection selectLockedCells="0" selectUnlockedCells="0" sheet="1" objects="0" insertRows="1" insertHyperlinks="1" autoFilter="0" scenarios="0" formatColumns="0" deleteColumns="1" insertColumns="1" pivotTables="1" deleteRows="1" formatCells="1" formatRows="0" sort="1"/>
  <mergeCells count="1">
    <mergeCell ref="B4:F4"/>
  </mergeCells>
  <conditionalFormatting sqref="B4:F4">
    <cfRule type="expression" priority="1" dxfId="0">
      <formula>BizNama=""</formula>
    </cfRule>
    <cfRule type="expression" priority="2" dxfId="1">
      <formula>AND(BizNama&lt;&gt;"",SM_Gagal=0)</formula>
    </cfRule>
    <cfRule type="expression" priority="3" dxfId="2">
      <formula>AND(BizNama&lt;&gt;"",SM_Gagal&gt;0)</formula>
    </cfRule>
  </conditionalFormatting>
  <conditionalFormatting sqref="D7:D11">
    <cfRule type="expression" priority="4" dxfId="1">
      <formula>D7="OK"</formula>
    </cfRule>
    <cfRule type="expression" priority="5" dxfId="2">
      <formula>D7="PERIKSA"</formula>
    </cfRule>
  </conditionalFormatting>
  <printOptions horizontalCentered="1"/>
  <pageMargins left="0.5" right="0.5" top="0.8" bottom="0.7" header="0.3" footer="0.3"/>
  <pageSetup orientation="landscape" paperSize="9" fitToHeight="0"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worksheet>
</file>

<file path=xl/worksheets/sheet6.xml><?xml version="1.0" encoding="utf-8"?>
<worksheet xmlns="http://schemas.openxmlformats.org/spreadsheetml/2006/main">
  <sheetPr>
    <tabColor rgb="00BFBFBF"/>
    <outlinePr summaryBelow="1" summaryRight="1"/>
    <pageSetUpPr fitToPage="1"/>
  </sheetPr>
  <dimension ref="B1:E34"/>
  <sheetViews>
    <sheetView showGridLines="0" tabSelected="0" workbookViewId="0">
      <selection activeCell="A1" sqref="A1"/>
    </sheetView>
  </sheetViews>
  <sheetFormatPr baseColWidth="8" defaultRowHeight="15"/>
  <cols>
    <col width="3" customWidth="1" min="1" max="1"/>
    <col width="26" customWidth="1" min="2" max="2"/>
    <col width="20" customWidth="1" min="3" max="3"/>
    <col width="20" customWidth="1" min="4" max="4"/>
    <col width="20" customWidth="1" min="5" max="5"/>
    <col width="3" customWidth="1" min="6" max="6"/>
  </cols>
  <sheetData>
    <row r="1" ht="22" customHeight="1">
      <c r="B1" s="36" t="inlineStr">
        <is>
          <t>Pilih nama pekerja untuk dicetak:</t>
        </is>
      </c>
      <c r="C1" s="56" t="n"/>
    </row>
    <row r="2" ht="36" customHeight="1">
      <c r="B2" s="57">
        <f>IF(BizNama="","(Nama syarikat belum diisi di Tetapan)",BizNama)</f>
        <v/>
      </c>
      <c r="D2" s="58" t="inlineStr">
        <is>
          <t>SLIP GAJI</t>
        </is>
      </c>
    </row>
    <row r="3" ht="20" customHeight="1">
      <c r="B3" s="59">
        <f>IF(BizNoMajikan="","","No. majikan: "&amp;BizNoMajikan)</f>
        <v/>
      </c>
      <c r="D3" s="60" t="inlineStr">
        <is>
          <t>Bulan gaji</t>
        </is>
      </c>
      <c r="E3" s="61" t="n"/>
    </row>
    <row r="4" ht="8" customHeight="1">
      <c r="B4" s="62" t="n"/>
    </row>
    <row r="5">
      <c r="B5" s="25" t="inlineStr">
        <is>
          <t>Nama pekerja</t>
        </is>
      </c>
    </row>
    <row r="6" ht="22" customHeight="1">
      <c r="B6" s="63">
        <f>IFERROR(INDEX(PK_Nama,MATCH(SG_Nama,PK_Nama,0)),"")</f>
        <v/>
      </c>
    </row>
    <row r="7">
      <c r="B7" s="25" t="inlineStr">
        <is>
          <t>Profil</t>
        </is>
      </c>
      <c r="C7" s="64">
        <f>IFERROR(INDEX(PK_Profil,MATCH(SG_Nama,PK_Nama,0)),"")</f>
        <v/>
      </c>
    </row>
    <row r="8" ht="16" customHeight="1">
      <c r="B8" s="59">
        <f>IFERROR(IF(INDEX(PK_NoIC,MATCH(SG_Nama,PK_Nama,0))="","","No. KP: "&amp;INDEX(PK_NoIC,MATCH(SG_Nama,PK_Nama,0))),"")</f>
        <v/>
      </c>
      <c r="D8" s="59">
        <f>IFERROR(IF(INDEX(PK_NoPekerja,MATCH(SG_Nama,PK_Nama,0))="","","No. pekerja: "&amp;INDEX(PK_NoPekerja,MATCH(SG_Nama,PK_Nama,0))),"")</f>
        <v/>
      </c>
    </row>
    <row r="9" ht="16" customHeight="1">
      <c r="B9" s="59">
        <f>IFERROR(IF(INDEX(PK_NoKwsp,MATCH(SG_Nama,PK_Nama,0))="","","No. KWSP: "&amp;INDEX(PK_NoKwsp,MATCH(SG_Nama,PK_Nama,0))),"")</f>
        <v/>
      </c>
      <c r="D9" s="59">
        <f>IFERROR(IF(INDEX(PK_NoPerkeso,MATCH(SG_Nama,PK_Nama,0))="","","No. PERKESO: "&amp;INDEX(PK_NoPerkeso,MATCH(SG_Nama,PK_Nama,0))),"")</f>
        <v/>
      </c>
    </row>
    <row r="10" ht="6" customHeight="1"/>
    <row r="11" ht="22" customHeight="1">
      <c r="B11" s="38" t="inlineStr">
        <is>
          <t>Perkara</t>
        </is>
      </c>
      <c r="D11" s="65" t="n"/>
      <c r="E11" s="38" t="inlineStr">
        <is>
          <t>RM</t>
        </is>
      </c>
    </row>
    <row r="17">
      <c r="B17" s="66" t="inlineStr">
        <is>
          <t>Gaji kasar bulanan</t>
        </is>
      </c>
      <c r="C17" s="67" t="n"/>
      <c r="D17" s="67" t="n"/>
      <c r="E17" s="47">
        <f>IFERROR(INDEX(PK_Gaji,MATCH(SG_Nama,PK_Nama,0)),"")</f>
        <v/>
      </c>
    </row>
    <row r="18" ht="18" customHeight="1">
      <c r="B18" s="29" t="inlineStr">
        <is>
          <t>TOLAKAN PEKERJA</t>
        </is>
      </c>
      <c r="E18" s="29" t="n"/>
    </row>
    <row r="19">
      <c r="B19" s="68" t="inlineStr">
        <is>
          <t>KWSP (pekerja)</t>
        </is>
      </c>
      <c r="C19" s="67" t="n"/>
      <c r="D19" s="67" t="n"/>
      <c r="E19" s="46">
        <f>IFERROR(INDEX(PK_KwspPekerja,MATCH(SG_Nama,PK_Nama,0)),"")</f>
        <v/>
      </c>
    </row>
    <row r="20">
      <c r="B20" s="68" t="inlineStr">
        <is>
          <t>PERKESO (Akta 4)</t>
        </is>
      </c>
      <c r="C20" s="67" t="n"/>
      <c r="D20" s="67" t="n"/>
      <c r="E20" s="46">
        <f>IFERROR(INDEX(PK_PerkesoAkta4,MATCH(SG_Nama,PK_Nama,0)),"")</f>
        <v/>
      </c>
    </row>
    <row r="21">
      <c r="B21" s="68" t="inlineStr">
        <is>
          <t>LINDUNG 24 Jam</t>
        </is>
      </c>
      <c r="C21" s="67" t="n"/>
      <c r="D21" s="67" t="n"/>
      <c r="E21" s="46">
        <f>IFERROR(INDEX(PK_PerkesoLindung,MATCH(SG_Nama,PK_Nama,0)),"")</f>
        <v/>
      </c>
    </row>
    <row r="22">
      <c r="B22" s="68" t="inlineStr">
        <is>
          <t>SIP (pekerja)</t>
        </is>
      </c>
      <c r="C22" s="67" t="n"/>
      <c r="D22" s="67" t="n"/>
      <c r="E22" s="46">
        <f>IFERROR(INDEX(PK_SipPekerja,MATCH(SG_Nama,PK_Nama,0)),"")</f>
        <v/>
      </c>
    </row>
    <row r="23">
      <c r="B23" s="68" t="inlineStr">
        <is>
          <t>PCB (selepas zakat)</t>
        </is>
      </c>
      <c r="C23" s="67" t="n"/>
      <c r="D23" s="67" t="n"/>
      <c r="E23" s="46">
        <f>IFERROR(INDEX(PK_PcbBersih,MATCH(SG_Nama,PK_Nama,0)),"")</f>
        <v/>
      </c>
    </row>
    <row r="24">
      <c r="B24" s="68" t="inlineStr">
        <is>
          <t>Zakat gaji</t>
        </is>
      </c>
      <c r="C24" s="67" t="n"/>
      <c r="D24" s="67" t="n"/>
      <c r="E24" s="46">
        <f>IFERROR(INDEX(PK_ZakatGaji,MATCH(SG_Nama,PK_Nama,0)),"")</f>
        <v/>
      </c>
    </row>
    <row r="25">
      <c r="B25" s="69" t="inlineStr">
        <is>
          <t>GAJI BERSIH</t>
        </is>
      </c>
      <c r="C25" s="70" t="n"/>
      <c r="D25" s="70" t="n"/>
      <c r="E25" s="71">
        <f>IFERROR(INDEX(PK_GajiBersih,MATCH(SG_Nama,PK_Nama,0)),"")</f>
        <v/>
      </c>
    </row>
    <row r="27">
      <c r="B27" s="25" t="inlineStr">
        <is>
          <t>CARUMAN MAJIKAN (tidak ditolak daripada gaji anda)</t>
        </is>
      </c>
    </row>
    <row r="28">
      <c r="B28" s="68" t="inlineStr">
        <is>
          <t>KWSP (majikan)</t>
        </is>
      </c>
      <c r="C28" s="67" t="n"/>
      <c r="D28" s="67" t="n"/>
      <c r="E28" s="46">
        <f>IFERROR(INDEX(PK_KwspMajikan,MATCH(SG_Nama,PK_Nama,0)),"")</f>
        <v/>
      </c>
    </row>
    <row r="29">
      <c r="B29" s="68" t="inlineStr">
        <is>
          <t>PERKESO (majikan)</t>
        </is>
      </c>
      <c r="C29" s="67" t="n"/>
      <c r="D29" s="67" t="n"/>
      <c r="E29" s="46">
        <f>IFERROR(INDEX(PK_PerkesoMajikan,MATCH(SG_Nama,PK_Nama,0)),"")</f>
        <v/>
      </c>
    </row>
    <row r="30">
      <c r="B30" s="68" t="inlineStr">
        <is>
          <t>SIP (majikan)</t>
        </is>
      </c>
      <c r="C30" s="67" t="n"/>
      <c r="D30" s="67" t="n"/>
      <c r="E30" s="46">
        <f>IFERROR(INDEX(PK_SipMajikan,MATCH(SG_Nama,PK_Nama,0)),"")</f>
        <v/>
      </c>
    </row>
    <row r="31">
      <c r="B31" s="69" t="inlineStr">
        <is>
          <t>KOS MAJIKAN KESELURUHAN</t>
        </is>
      </c>
      <c r="C31" s="70" t="n"/>
      <c r="D31" s="70" t="n"/>
      <c r="E31" s="72">
        <f>IFERROR(INDEX(PK_KosMajikan,MATCH(SG_Nama,PK_Nama,0)),"")</f>
        <v/>
      </c>
    </row>
    <row r="34" ht="32" customHeight="1">
      <c r="B34" s="73" t="inlineStr">
        <is>
          <t>(Tidak dicetak) Anggaran sahaja. Slip ini bukan pengiraan rasmi LHDN/KWSP/PERKESO. PCB dikira seperti bulan 1 (n=11) bagi gaji tetap — sah HANYA untuk bulan gaji Jun hingga Disember 2026, sepanjang kadar di Jadual Kadar ini terpakai; tiada bonus, TP1 atau gaji terkumpul dikira. Untuk gaji berubah, bulan lain atau tuntutan tambahan, hubungi NTMS.</t>
        </is>
      </c>
    </row>
  </sheetData>
  <sheetProtection selectLockedCells="0" selectUnlockedCells="0" sheet="1" objects="0" insertRows="1" insertHyperlinks="1" autoFilter="0" scenarios="0" formatColumns="0" deleteColumns="1" insertColumns="1" pivotTables="1" deleteRows="1" formatCells="1" formatRows="0" sort="1"/>
  <mergeCells count="24">
    <mergeCell ref="B11:D11"/>
    <mergeCell ref="B23:D23"/>
    <mergeCell ref="B3:C3"/>
    <mergeCell ref="B6:E6"/>
    <mergeCell ref="B17:D17"/>
    <mergeCell ref="B29:D29"/>
    <mergeCell ref="B28:D28"/>
    <mergeCell ref="B2:C2"/>
    <mergeCell ref="B19:D19"/>
    <mergeCell ref="D2:E2"/>
    <mergeCell ref="B30:D30"/>
    <mergeCell ref="B8:C8"/>
    <mergeCell ref="B24:D24"/>
    <mergeCell ref="B20:D20"/>
    <mergeCell ref="B9:C9"/>
    <mergeCell ref="B25:D25"/>
    <mergeCell ref="D9:E9"/>
    <mergeCell ref="D8:E8"/>
    <mergeCell ref="B31:D31"/>
    <mergeCell ref="B22:D22"/>
    <mergeCell ref="B18:D18"/>
    <mergeCell ref="B27:D27"/>
    <mergeCell ref="B21:D21"/>
    <mergeCell ref="B34:E34"/>
  </mergeCells>
  <dataValidations count="2">
    <dataValidation sqref="C1" showDropDown="0" showInputMessage="0" showErrorMessage="1" allowBlank="1" errorTitle="Pilihan tidak sah" error="Sila pilih daripada senarai." type="list">
      <formula1>=PK_Nama</formula1>
    </dataValidation>
    <dataValidation sqref="E3" showDropDown="0" showInputMessage="0" showErrorMessage="1" allowBlank="1" errorTitle="Pilihan tidak sah" error="Sila pilih daripada senarai." type="list">
      <formula1>=L_Bulan</formula1>
    </dataValidation>
  </dataValidations>
  <printOptions horizontalCentered="1"/>
  <pageMargins left="0.5" right="0.5" top="0.8" bottom="0.7" header="0.3" footer="0.3"/>
  <pageSetup orientation="portrait" paperSize="9" fitToHeight="1" fitToWidth="1"/>
  <headerFooter>
    <oddHeader/>
    <oddFooter>&amp;L&amp;8 Dijana dengan templat percuma NTMS · ntms.com.my&amp;R&amp;8 Halaman &amp;P / &amp;N</oddFooter>
    <evenHeader/>
    <evenFooter/>
    <firstHeader/>
    <firstFooter/>
  </headerFooter>
</worksheet>
</file>

<file path=xl/worksheets/sheet7.xml><?xml version="1.0" encoding="utf-8"?>
<worksheet xmlns="http://schemas.openxmlformats.org/spreadsheetml/2006/main">
  <sheetPr>
    <tabColor rgb="001A1A1A"/>
    <outlinePr summaryBelow="1" summaryRight="1"/>
    <pageSetUpPr fitToPage="1"/>
  </sheetPr>
  <dimension ref="A2:J113"/>
  <sheetViews>
    <sheetView showGridLines="0" tabSelected="0" workbookViewId="0">
      <selection activeCell="A1" sqref="A1"/>
    </sheetView>
  </sheetViews>
  <sheetFormatPr baseColWidth="8" defaultRowHeight="15"/>
  <cols>
    <col width="3" customWidth="1" min="1" max="1"/>
    <col width="16" customWidth="1" min="2" max="2"/>
    <col width="14" customWidth="1" min="3" max="3"/>
    <col width="22" customWidth="1" min="4" max="4"/>
    <col width="20" customWidth="1" min="5" max="5"/>
    <col width="20" customWidth="1" min="6" max="6"/>
    <col width="20" customWidth="1" min="7" max="7"/>
    <col width="20" customWidth="1" min="8" max="8"/>
    <col width="20" customWidth="1" min="9" max="9"/>
    <col width="20" customWidth="1" min="10" max="10"/>
  </cols>
  <sheetData>
    <row r="1" ht="8" customHeight="1"/>
    <row r="2" ht="30" customHeight="1">
      <c r="A2" s="24" t="inlineStr">
        <is>
          <t>Jadual Kadar</t>
        </is>
      </c>
    </row>
    <row r="3" ht="16" customHeight="1">
      <c r="A3" s="25" t="inlineStr">
        <is>
          <t>Satu jadual dikunci setiap tahun. Setiap kadar disertakan sumber rasmi dan tarikh dibaca. Tiada sel di sini untuk diisi pengguna.</t>
        </is>
      </c>
    </row>
    <row r="5" ht="20" customHeight="1">
      <c r="A5" s="28" t="inlineStr">
        <is>
          <t>A   JADUAL PCB (JADUAL 1) — POTONGAN CUKAI BULANAN (MTD)</t>
        </is>
      </c>
      <c r="B5" s="29" t="n"/>
      <c r="C5" s="29" t="n"/>
      <c r="D5" s="29" t="n"/>
      <c r="E5" s="29" t="n"/>
      <c r="F5" s="29" t="n"/>
      <c r="G5" s="29" t="n"/>
      <c r="H5" s="29" t="n"/>
      <c r="I5" s="29" t="n"/>
      <c r="J5" s="29" t="n"/>
    </row>
    <row r="6" ht="26" customHeight="1">
      <c r="B6" s="33" t="inlineStr">
        <is>
          <t>MTD = [((P - M) x R% + B) - (Z + X)] / (n + 1). P &lt;= RM5,000 -&gt; tiada cukai. Keputusan negatif -&gt; 0. Sumber: LHDN-PCB-2026 (lihat Sumber Rasmi di bawah).</t>
        </is>
      </c>
    </row>
    <row r="7" ht="24" customHeight="1">
      <c r="A7" s="38" t="inlineStr">
        <is>
          <t>Dari (lebih daripada, RM)</t>
        </is>
      </c>
      <c r="B7" s="38" t="inlineStr">
        <is>
          <t>M (RM)</t>
        </is>
      </c>
      <c r="C7" s="38" t="inlineStr">
        <is>
          <t>R (%)</t>
        </is>
      </c>
      <c r="D7" s="38" t="inlineStr">
        <is>
          <t>B — Kategori 1 &amp; 3 (RM)</t>
        </is>
      </c>
      <c r="E7" s="38" t="inlineStr">
        <is>
          <t>B — Kategori 2 (RM)</t>
        </is>
      </c>
    </row>
    <row r="8">
      <c r="B8" s="46" t="n">
        <v>5000</v>
      </c>
      <c r="C8" s="46" t="n">
        <v>5000</v>
      </c>
      <c r="D8" s="74" t="n">
        <v>0.01</v>
      </c>
      <c r="E8" s="46" t="n">
        <v>-400</v>
      </c>
      <c r="F8" s="46" t="n">
        <v>-800</v>
      </c>
    </row>
    <row r="9">
      <c r="B9" s="46" t="n">
        <v>20000</v>
      </c>
      <c r="C9" s="46" t="n">
        <v>20000</v>
      </c>
      <c r="D9" s="74" t="n">
        <v>0.03</v>
      </c>
      <c r="E9" s="46" t="n">
        <v>-250</v>
      </c>
      <c r="F9" s="46" t="n">
        <v>-650</v>
      </c>
    </row>
    <row r="10">
      <c r="B10" s="46" t="n">
        <v>35000</v>
      </c>
      <c r="C10" s="46" t="n">
        <v>35000</v>
      </c>
      <c r="D10" s="74" t="n">
        <v>0.06</v>
      </c>
      <c r="E10" s="46" t="n">
        <v>600</v>
      </c>
      <c r="F10" s="46" t="n">
        <v>600</v>
      </c>
    </row>
    <row r="11">
      <c r="B11" s="46" t="n">
        <v>50000</v>
      </c>
      <c r="C11" s="46" t="n">
        <v>50000</v>
      </c>
      <c r="D11" s="74" t="n">
        <v>0.11</v>
      </c>
      <c r="E11" s="46" t="n">
        <v>1500</v>
      </c>
      <c r="F11" s="46" t="n">
        <v>1500</v>
      </c>
    </row>
    <row r="12">
      <c r="B12" s="46" t="n">
        <v>70000</v>
      </c>
      <c r="C12" s="46" t="n">
        <v>70000</v>
      </c>
      <c r="D12" s="74" t="n">
        <v>0.19</v>
      </c>
      <c r="E12" s="46" t="n">
        <v>3700</v>
      </c>
      <c r="F12" s="46" t="n">
        <v>3700</v>
      </c>
    </row>
    <row r="13">
      <c r="B13" s="46" t="n">
        <v>100000</v>
      </c>
      <c r="C13" s="46" t="n">
        <v>100000</v>
      </c>
      <c r="D13" s="74" t="n">
        <v>0.25</v>
      </c>
      <c r="E13" s="46" t="n">
        <v>9400</v>
      </c>
      <c r="F13" s="46" t="n">
        <v>9400</v>
      </c>
    </row>
    <row r="14">
      <c r="B14" s="46" t="n">
        <v>400000</v>
      </c>
      <c r="C14" s="46" t="n">
        <v>400000</v>
      </c>
      <c r="D14" s="74" t="n">
        <v>0.26</v>
      </c>
      <c r="E14" s="46" t="n">
        <v>84400</v>
      </c>
      <c r="F14" s="46" t="n">
        <v>84400</v>
      </c>
    </row>
    <row r="15">
      <c r="B15" s="46" t="n">
        <v>600000</v>
      </c>
      <c r="C15" s="46" t="n">
        <v>600000</v>
      </c>
      <c r="D15" s="74" t="n">
        <v>0.28</v>
      </c>
      <c r="E15" s="46" t="n">
        <v>136400</v>
      </c>
      <c r="F15" s="46" t="n">
        <v>136400</v>
      </c>
    </row>
    <row r="16">
      <c r="B16" s="46" t="n">
        <v>2000000</v>
      </c>
      <c r="C16" s="46" t="n">
        <v>2000000</v>
      </c>
      <c r="D16" s="74" t="n">
        <v>0.3</v>
      </c>
      <c r="E16" s="46" t="n">
        <v>528400</v>
      </c>
      <c r="F16" s="46" t="n">
        <v>528400</v>
      </c>
    </row>
    <row r="17" ht="26" customHeight="1">
      <c r="B17" s="33" t="inlineStr">
        <is>
          <t>Tolakan tetap sebelum P (D, S, QC) dan peraturan pembundaran — lihat baris di bawah. Setiap langkah dikira ke 2 titik perpuluhan; MTD dibundar KE ATAS ke 5 sen; di bawah RM10 tidak dipotong.</t>
        </is>
      </c>
    </row>
    <row r="18" ht="20" customHeight="1">
      <c r="B18" s="75" t="inlineStr">
        <is>
          <t>D — tolakan individu (RM)</t>
        </is>
      </c>
      <c r="C18" s="46" t="n">
        <v>9000</v>
      </c>
      <c r="D18" s="75" t="inlineStr">
        <is>
          <t>S — tolakan pasangan, Kategori 2 sahaja (RM)</t>
        </is>
      </c>
      <c r="E18" s="46" t="n">
        <v>4000</v>
      </c>
      <c r="F18" s="75" t="inlineStr">
        <is>
          <t>QC — setiap anak layak (RM)</t>
        </is>
      </c>
      <c r="G18" s="46" t="n">
        <v>2000</v>
      </c>
    </row>
    <row r="20" ht="20" customHeight="1">
      <c r="A20" s="28" t="inlineStr">
        <is>
          <t>B   KWSP — KADAR CARUMAN (JADUAL KETIGA)</t>
        </is>
      </c>
      <c r="B20" s="29" t="n"/>
      <c r="C20" s="29" t="n"/>
      <c r="D20" s="29" t="n"/>
      <c r="E20" s="29" t="n"/>
      <c r="F20" s="29" t="n"/>
      <c r="G20" s="29" t="n"/>
      <c r="H20" s="29" t="n"/>
      <c r="I20" s="29" t="n"/>
      <c r="J20" s="29" t="n"/>
    </row>
    <row r="21" ht="26" customHeight="1">
      <c r="B21" s="33" t="inlineStr">
        <is>
          <t>Bahagian A (warganegara/PR, bawah 60): asas = had atas band (RM20 sehingga RM5,000; RM100 selepas itu; melebihi RM20,000 guna gaji sebenar) x kadar, dibundar ke ringgit seterusnya.</t>
        </is>
      </c>
    </row>
    <row r="22" ht="24" customHeight="1">
      <c r="A22" s="38" t="inlineStr"/>
      <c r="B22" s="38" t="inlineStr">
        <is>
          <t>Majikan (gaji &lt;= RM5,000)</t>
        </is>
      </c>
      <c r="C22" s="38" t="inlineStr">
        <is>
          <t>Majikan (gaji &gt; RM5,000)</t>
        </is>
      </c>
      <c r="D22" s="38" t="inlineStr">
        <is>
          <t>Pekerja</t>
        </is>
      </c>
      <c r="E22" s="38" t="inlineStr">
        <is>
          <t>Had band RM20 (RM)</t>
        </is>
      </c>
      <c r="F22" s="38" t="inlineStr">
        <is>
          <t>Had banjaran (RM)</t>
        </is>
      </c>
    </row>
    <row r="23">
      <c r="B23" s="75" t="inlineStr">
        <is>
          <t>Bahagian A (bawah 60)</t>
        </is>
      </c>
      <c r="C23" s="74" t="n">
        <v>0.13</v>
      </c>
      <c r="D23" s="74" t="n">
        <v>0.12</v>
      </c>
      <c r="E23" s="74" t="n">
        <v>0.11</v>
      </c>
      <c r="F23" s="46" t="n">
        <v>5000</v>
      </c>
      <c r="G23" s="46" t="n">
        <v>20000</v>
      </c>
    </row>
    <row r="24">
      <c r="B24" s="75" t="inlineStr">
        <is>
          <t>Bahagian E (60 ke atas)</t>
        </is>
      </c>
      <c r="C24" s="74" t="n">
        <v>0.04</v>
      </c>
      <c r="D24" s="8" t="n"/>
      <c r="E24" s="74" t="n">
        <v>0</v>
      </c>
    </row>
    <row r="25">
      <c r="B25" s="75" t="inlineStr">
        <is>
          <t>Bahagian F (bukan warganegara)</t>
        </is>
      </c>
      <c r="C25" s="74" t="n">
        <v>0.02</v>
      </c>
      <c r="D25" s="8" t="n"/>
      <c r="E25" s="74" t="n">
        <v>0.02</v>
      </c>
    </row>
    <row r="27" ht="20" customHeight="1">
      <c r="A27" s="28" t="inlineStr">
        <is>
          <t>C   PERKESO (AKTA 4, TERMASUK LINDUNG 24 JAM) DAN SIP (AKTA 800) — SATU JADUAL GAJI</t>
        </is>
      </c>
      <c r="B27" s="29" t="n"/>
      <c r="C27" s="29" t="n"/>
      <c r="D27" s="29" t="n"/>
      <c r="E27" s="29" t="n"/>
      <c r="F27" s="29" t="n"/>
      <c r="G27" s="29" t="n"/>
      <c r="H27" s="29" t="n"/>
      <c r="I27" s="29" t="n"/>
      <c r="J27" s="29" t="n"/>
    </row>
    <row r="28" ht="26" customHeight="1">
      <c r="B28" s="33" t="inlineStr">
        <is>
          <t>65 baris (RM20 sehingga RM300; RM100 selepas itu; baris 65 = gaji melebihi RM6,000, menyalin baris 64). Jenis Pertama = umur &lt; 60 (warganegara DAN pekerja asing). Jenis Kedua = umur &gt;= 60 (tiada lajur keilatan). SIP: umur 18-&lt;60 sahaja; pekerja asing dikecualikan.</t>
        </is>
      </c>
    </row>
    <row r="29" ht="24" customHeight="1">
      <c r="A29" s="38" t="inlineStr">
        <is>
          <t>Bil.</t>
        </is>
      </c>
      <c r="B29" s="38" t="inlineStr">
        <is>
          <t>Gaji lebih daripada (RM)</t>
        </is>
      </c>
      <c r="C29" s="38" t="inlineStr">
        <is>
          <t>Gaji tidak lebih (RM)</t>
        </is>
      </c>
      <c r="D29" s="38" t="inlineStr">
        <is>
          <t>PERKESO J1: Majikan</t>
        </is>
      </c>
      <c r="E29" s="38" t="inlineStr">
        <is>
          <t>PERKESO J1: Keilatan</t>
        </is>
      </c>
      <c r="F29" s="38" t="inlineStr">
        <is>
          <t>PERKESO J1: SKBBK</t>
        </is>
      </c>
      <c r="G29" s="38" t="inlineStr">
        <is>
          <t>PERKESO J2: Majikan</t>
        </is>
      </c>
      <c r="H29" s="38" t="inlineStr">
        <is>
          <t>PERKESO J2: SKBBK</t>
        </is>
      </c>
      <c r="I29" s="38" t="inlineStr">
        <is>
          <t>SIP: Majikan</t>
        </is>
      </c>
      <c r="J29" s="38" t="inlineStr">
        <is>
          <t>SIP: Pekerja</t>
        </is>
      </c>
    </row>
    <row r="30">
      <c r="A30" s="76" t="n">
        <v>1</v>
      </c>
      <c r="B30" s="46" t="n">
        <v>0</v>
      </c>
      <c r="C30" s="46" t="n">
        <v>30</v>
      </c>
      <c r="D30" s="77" t="n">
        <v>0.4</v>
      </c>
      <c r="E30" s="77" t="n">
        <v>0.1</v>
      </c>
      <c r="F30" s="77" t="n">
        <v>0.2</v>
      </c>
      <c r="G30" s="77" t="n">
        <v>0.3</v>
      </c>
      <c r="H30" s="77" t="n">
        <v>0.2</v>
      </c>
      <c r="I30" s="77" t="n">
        <v>0.05</v>
      </c>
      <c r="J30" s="77" t="n">
        <v>0.05</v>
      </c>
    </row>
    <row r="31">
      <c r="A31" s="76" t="n">
        <v>2</v>
      </c>
      <c r="B31" s="46" t="n">
        <v>30</v>
      </c>
      <c r="C31" s="46" t="n">
        <v>50</v>
      </c>
      <c r="D31" s="77" t="n">
        <v>0.7</v>
      </c>
      <c r="E31" s="77" t="n">
        <v>0.2</v>
      </c>
      <c r="F31" s="77" t="n">
        <v>0.3</v>
      </c>
      <c r="G31" s="77" t="n">
        <v>0.5</v>
      </c>
      <c r="H31" s="77" t="n">
        <v>0.3</v>
      </c>
      <c r="I31" s="77" t="n">
        <v>0.1</v>
      </c>
      <c r="J31" s="77" t="n">
        <v>0.1</v>
      </c>
    </row>
    <row r="32">
      <c r="A32" s="76" t="n">
        <v>3</v>
      </c>
      <c r="B32" s="46" t="n">
        <v>50</v>
      </c>
      <c r="C32" s="46" t="n">
        <v>70</v>
      </c>
      <c r="D32" s="77" t="n">
        <v>1.1</v>
      </c>
      <c r="E32" s="77" t="n">
        <v>0.3</v>
      </c>
      <c r="F32" s="77" t="n">
        <v>0.5</v>
      </c>
      <c r="G32" s="77" t="n">
        <v>0.8</v>
      </c>
      <c r="H32" s="77" t="n">
        <v>0.5</v>
      </c>
      <c r="I32" s="77" t="n">
        <v>0.15</v>
      </c>
      <c r="J32" s="77" t="n">
        <v>0.15</v>
      </c>
    </row>
    <row r="33">
      <c r="A33" s="76" t="n">
        <v>4</v>
      </c>
      <c r="B33" s="46" t="n">
        <v>70</v>
      </c>
      <c r="C33" s="46" t="n">
        <v>100</v>
      </c>
      <c r="D33" s="77" t="n">
        <v>1.5</v>
      </c>
      <c r="E33" s="77" t="n">
        <v>0.4</v>
      </c>
      <c r="F33" s="77" t="n">
        <v>0.65</v>
      </c>
      <c r="G33" s="77" t="n">
        <v>1.1</v>
      </c>
      <c r="H33" s="77" t="n">
        <v>0.65</v>
      </c>
      <c r="I33" s="77" t="n">
        <v>0.2</v>
      </c>
      <c r="J33" s="77" t="n">
        <v>0.2</v>
      </c>
    </row>
    <row r="34">
      <c r="A34" s="76" t="n">
        <v>5</v>
      </c>
      <c r="B34" s="46" t="n">
        <v>100</v>
      </c>
      <c r="C34" s="46" t="n">
        <v>140</v>
      </c>
      <c r="D34" s="77" t="n">
        <v>2.1</v>
      </c>
      <c r="E34" s="77" t="n">
        <v>0.6</v>
      </c>
      <c r="F34" s="77" t="n">
        <v>0.9</v>
      </c>
      <c r="G34" s="77" t="n">
        <v>1.5</v>
      </c>
      <c r="H34" s="77" t="n">
        <v>0.9</v>
      </c>
      <c r="I34" s="77" t="n">
        <v>0.25</v>
      </c>
      <c r="J34" s="77" t="n">
        <v>0.25</v>
      </c>
    </row>
    <row r="35">
      <c r="A35" s="76" t="n">
        <v>6</v>
      </c>
      <c r="B35" s="46" t="n">
        <v>140</v>
      </c>
      <c r="C35" s="46" t="n">
        <v>200</v>
      </c>
      <c r="D35" s="77" t="n">
        <v>2.95</v>
      </c>
      <c r="E35" s="77" t="n">
        <v>0.85</v>
      </c>
      <c r="F35" s="77" t="n">
        <v>1.25</v>
      </c>
      <c r="G35" s="77" t="n">
        <v>2.1</v>
      </c>
      <c r="H35" s="77" t="n">
        <v>1.25</v>
      </c>
      <c r="I35" s="77" t="n">
        <v>0.35</v>
      </c>
      <c r="J35" s="77" t="n">
        <v>0.35</v>
      </c>
    </row>
    <row r="36">
      <c r="A36" s="76" t="n">
        <v>7</v>
      </c>
      <c r="B36" s="46" t="n">
        <v>200</v>
      </c>
      <c r="C36" s="46" t="n">
        <v>300</v>
      </c>
      <c r="D36" s="77" t="n">
        <v>4.35</v>
      </c>
      <c r="E36" s="77" t="n">
        <v>1.25</v>
      </c>
      <c r="F36" s="77" t="n">
        <v>1.85</v>
      </c>
      <c r="G36" s="77" t="n">
        <v>3.1</v>
      </c>
      <c r="H36" s="77" t="n">
        <v>1.85</v>
      </c>
      <c r="I36" s="77" t="n">
        <v>0.5</v>
      </c>
      <c r="J36" s="77" t="n">
        <v>0.5</v>
      </c>
    </row>
    <row r="37">
      <c r="A37" s="76" t="n">
        <v>8</v>
      </c>
      <c r="B37" s="46" t="n">
        <v>300</v>
      </c>
      <c r="C37" s="46" t="n">
        <v>400</v>
      </c>
      <c r="D37" s="77" t="n">
        <v>6.15</v>
      </c>
      <c r="E37" s="77" t="n">
        <v>1.75</v>
      </c>
      <c r="F37" s="77" t="n">
        <v>2.65</v>
      </c>
      <c r="G37" s="77" t="n">
        <v>4.4</v>
      </c>
      <c r="H37" s="77" t="n">
        <v>2.65</v>
      </c>
      <c r="I37" s="77" t="n">
        <v>0.7</v>
      </c>
      <c r="J37" s="77" t="n">
        <v>0.7</v>
      </c>
    </row>
    <row r="38">
      <c r="A38" s="76" t="n">
        <v>9</v>
      </c>
      <c r="B38" s="46" t="n">
        <v>400</v>
      </c>
      <c r="C38" s="46" t="n">
        <v>500</v>
      </c>
      <c r="D38" s="77" t="n">
        <v>7.85</v>
      </c>
      <c r="E38" s="77" t="n">
        <v>2.25</v>
      </c>
      <c r="F38" s="77" t="n">
        <v>3.35</v>
      </c>
      <c r="G38" s="77" t="n">
        <v>5.6</v>
      </c>
      <c r="H38" s="77" t="n">
        <v>3.35</v>
      </c>
      <c r="I38" s="77" t="n">
        <v>0.9</v>
      </c>
      <c r="J38" s="77" t="n">
        <v>0.9</v>
      </c>
    </row>
    <row r="39">
      <c r="A39" s="76" t="n">
        <v>10</v>
      </c>
      <c r="B39" s="46" t="n">
        <v>500</v>
      </c>
      <c r="C39" s="46" t="n">
        <v>600</v>
      </c>
      <c r="D39" s="77" t="n">
        <v>9.65</v>
      </c>
      <c r="E39" s="77" t="n">
        <v>2.75</v>
      </c>
      <c r="F39" s="77" t="n">
        <v>4.15</v>
      </c>
      <c r="G39" s="77" t="n">
        <v>6.9</v>
      </c>
      <c r="H39" s="77" t="n">
        <v>4.15</v>
      </c>
      <c r="I39" s="77" t="n">
        <v>1.1</v>
      </c>
      <c r="J39" s="77" t="n">
        <v>1.1</v>
      </c>
    </row>
    <row r="40">
      <c r="A40" s="76" t="n">
        <v>11</v>
      </c>
      <c r="B40" s="46" t="n">
        <v>600</v>
      </c>
      <c r="C40" s="46" t="n">
        <v>700</v>
      </c>
      <c r="D40" s="77" t="n">
        <v>11.35</v>
      </c>
      <c r="E40" s="77" t="n">
        <v>3.25</v>
      </c>
      <c r="F40" s="77" t="n">
        <v>4.85</v>
      </c>
      <c r="G40" s="77" t="n">
        <v>8.1</v>
      </c>
      <c r="H40" s="77" t="n">
        <v>4.85</v>
      </c>
      <c r="I40" s="77" t="n">
        <v>1.3</v>
      </c>
      <c r="J40" s="77" t="n">
        <v>1.3</v>
      </c>
    </row>
    <row r="41">
      <c r="A41" s="76" t="n">
        <v>12</v>
      </c>
      <c r="B41" s="46" t="n">
        <v>700</v>
      </c>
      <c r="C41" s="46" t="n">
        <v>800</v>
      </c>
      <c r="D41" s="77" t="n">
        <v>13.15</v>
      </c>
      <c r="E41" s="77" t="n">
        <v>3.75</v>
      </c>
      <c r="F41" s="77" t="n">
        <v>5.65</v>
      </c>
      <c r="G41" s="77" t="n">
        <v>9.4</v>
      </c>
      <c r="H41" s="77" t="n">
        <v>5.65</v>
      </c>
      <c r="I41" s="77" t="n">
        <v>1.5</v>
      </c>
      <c r="J41" s="77" t="n">
        <v>1.5</v>
      </c>
    </row>
    <row r="42">
      <c r="A42" s="76" t="n">
        <v>13</v>
      </c>
      <c r="B42" s="46" t="n">
        <v>800</v>
      </c>
      <c r="C42" s="46" t="n">
        <v>900</v>
      </c>
      <c r="D42" s="77" t="n">
        <v>14.85</v>
      </c>
      <c r="E42" s="77" t="n">
        <v>4.25</v>
      </c>
      <c r="F42" s="77" t="n">
        <v>6.35</v>
      </c>
      <c r="G42" s="77" t="n">
        <v>10.6</v>
      </c>
      <c r="H42" s="77" t="n">
        <v>6.35</v>
      </c>
      <c r="I42" s="77" t="n">
        <v>1.7</v>
      </c>
      <c r="J42" s="77" t="n">
        <v>1.7</v>
      </c>
    </row>
    <row r="43">
      <c r="A43" s="76" t="n">
        <v>14</v>
      </c>
      <c r="B43" s="46" t="n">
        <v>900</v>
      </c>
      <c r="C43" s="46" t="n">
        <v>1000</v>
      </c>
      <c r="D43" s="77" t="n">
        <v>16.65</v>
      </c>
      <c r="E43" s="77" t="n">
        <v>4.75</v>
      </c>
      <c r="F43" s="77" t="n">
        <v>7.15</v>
      </c>
      <c r="G43" s="77" t="n">
        <v>11.9</v>
      </c>
      <c r="H43" s="77" t="n">
        <v>7.15</v>
      </c>
      <c r="I43" s="77" t="n">
        <v>1.9</v>
      </c>
      <c r="J43" s="77" t="n">
        <v>1.9</v>
      </c>
    </row>
    <row r="44">
      <c r="A44" s="76" t="n">
        <v>15</v>
      </c>
      <c r="B44" s="46" t="n">
        <v>1000</v>
      </c>
      <c r="C44" s="46" t="n">
        <v>1100</v>
      </c>
      <c r="D44" s="77" t="n">
        <v>18.35</v>
      </c>
      <c r="E44" s="77" t="n">
        <v>5.25</v>
      </c>
      <c r="F44" s="77" t="n">
        <v>7.85</v>
      </c>
      <c r="G44" s="77" t="n">
        <v>13.1</v>
      </c>
      <c r="H44" s="77" t="n">
        <v>7.85</v>
      </c>
      <c r="I44" s="77" t="n">
        <v>2.1</v>
      </c>
      <c r="J44" s="77" t="n">
        <v>2.1</v>
      </c>
    </row>
    <row r="45">
      <c r="A45" s="76" t="n">
        <v>16</v>
      </c>
      <c r="B45" s="46" t="n">
        <v>1100</v>
      </c>
      <c r="C45" s="46" t="n">
        <v>1200</v>
      </c>
      <c r="D45" s="77" t="n">
        <v>20.15</v>
      </c>
      <c r="E45" s="77" t="n">
        <v>5.75</v>
      </c>
      <c r="F45" s="77" t="n">
        <v>8.65</v>
      </c>
      <c r="G45" s="77" t="n">
        <v>14.4</v>
      </c>
      <c r="H45" s="77" t="n">
        <v>8.65</v>
      </c>
      <c r="I45" s="77" t="n">
        <v>2.3</v>
      </c>
      <c r="J45" s="77" t="n">
        <v>2.3</v>
      </c>
    </row>
    <row r="46">
      <c r="A46" s="76" t="n">
        <v>17</v>
      </c>
      <c r="B46" s="46" t="n">
        <v>1200</v>
      </c>
      <c r="C46" s="46" t="n">
        <v>1300</v>
      </c>
      <c r="D46" s="77" t="n">
        <v>21.85</v>
      </c>
      <c r="E46" s="77" t="n">
        <v>6.25</v>
      </c>
      <c r="F46" s="77" t="n">
        <v>9.35</v>
      </c>
      <c r="G46" s="77" t="n">
        <v>15.6</v>
      </c>
      <c r="H46" s="77" t="n">
        <v>9.35</v>
      </c>
      <c r="I46" s="77" t="n">
        <v>2.5</v>
      </c>
      <c r="J46" s="77" t="n">
        <v>2.5</v>
      </c>
    </row>
    <row r="47">
      <c r="A47" s="76" t="n">
        <v>18</v>
      </c>
      <c r="B47" s="46" t="n">
        <v>1300</v>
      </c>
      <c r="C47" s="46" t="n">
        <v>1400</v>
      </c>
      <c r="D47" s="77" t="n">
        <v>23.65</v>
      </c>
      <c r="E47" s="77" t="n">
        <v>6.75</v>
      </c>
      <c r="F47" s="77" t="n">
        <v>10.15</v>
      </c>
      <c r="G47" s="77" t="n">
        <v>16.9</v>
      </c>
      <c r="H47" s="77" t="n">
        <v>10.15</v>
      </c>
      <c r="I47" s="77" t="n">
        <v>2.7</v>
      </c>
      <c r="J47" s="77" t="n">
        <v>2.7</v>
      </c>
    </row>
    <row r="48">
      <c r="A48" s="76" t="n">
        <v>19</v>
      </c>
      <c r="B48" s="46" t="n">
        <v>1400</v>
      </c>
      <c r="C48" s="46" t="n">
        <v>1500</v>
      </c>
      <c r="D48" s="77" t="n">
        <v>25.35</v>
      </c>
      <c r="E48" s="77" t="n">
        <v>7.25</v>
      </c>
      <c r="F48" s="77" t="n">
        <v>10.85</v>
      </c>
      <c r="G48" s="77" t="n">
        <v>18.1</v>
      </c>
      <c r="H48" s="77" t="n">
        <v>10.85</v>
      </c>
      <c r="I48" s="77" t="n">
        <v>2.9</v>
      </c>
      <c r="J48" s="77" t="n">
        <v>2.9</v>
      </c>
    </row>
    <row r="49">
      <c r="A49" s="76" t="n">
        <v>20</v>
      </c>
      <c r="B49" s="46" t="n">
        <v>1500</v>
      </c>
      <c r="C49" s="46" t="n">
        <v>1600</v>
      </c>
      <c r="D49" s="77" t="n">
        <v>27.15</v>
      </c>
      <c r="E49" s="77" t="n">
        <v>7.75</v>
      </c>
      <c r="F49" s="77" t="n">
        <v>11.65</v>
      </c>
      <c r="G49" s="77" t="n">
        <v>19.4</v>
      </c>
      <c r="H49" s="77" t="n">
        <v>11.65</v>
      </c>
      <c r="I49" s="77" t="n">
        <v>3.1</v>
      </c>
      <c r="J49" s="77" t="n">
        <v>3.1</v>
      </c>
    </row>
    <row r="50">
      <c r="A50" s="76" t="n">
        <v>21</v>
      </c>
      <c r="B50" s="46" t="n">
        <v>1600</v>
      </c>
      <c r="C50" s="46" t="n">
        <v>1700</v>
      </c>
      <c r="D50" s="77" t="n">
        <v>28.85</v>
      </c>
      <c r="E50" s="77" t="n">
        <v>8.25</v>
      </c>
      <c r="F50" s="77" t="n">
        <v>12.35</v>
      </c>
      <c r="G50" s="77" t="n">
        <v>20.6</v>
      </c>
      <c r="H50" s="77" t="n">
        <v>12.35</v>
      </c>
      <c r="I50" s="77" t="n">
        <v>3.3</v>
      </c>
      <c r="J50" s="77" t="n">
        <v>3.3</v>
      </c>
    </row>
    <row r="51">
      <c r="A51" s="76" t="n">
        <v>22</v>
      </c>
      <c r="B51" s="46" t="n">
        <v>1700</v>
      </c>
      <c r="C51" s="46" t="n">
        <v>1800</v>
      </c>
      <c r="D51" s="77" t="n">
        <v>30.65</v>
      </c>
      <c r="E51" s="77" t="n">
        <v>8.75</v>
      </c>
      <c r="F51" s="77" t="n">
        <v>13.15</v>
      </c>
      <c r="G51" s="77" t="n">
        <v>21.9</v>
      </c>
      <c r="H51" s="77" t="n">
        <v>13.15</v>
      </c>
      <c r="I51" s="77" t="n">
        <v>3.5</v>
      </c>
      <c r="J51" s="77" t="n">
        <v>3.5</v>
      </c>
    </row>
    <row r="52">
      <c r="A52" s="76" t="n">
        <v>23</v>
      </c>
      <c r="B52" s="46" t="n">
        <v>1800</v>
      </c>
      <c r="C52" s="46" t="n">
        <v>1900</v>
      </c>
      <c r="D52" s="77" t="n">
        <v>32.35</v>
      </c>
      <c r="E52" s="77" t="n">
        <v>9.25</v>
      </c>
      <c r="F52" s="77" t="n">
        <v>13.85</v>
      </c>
      <c r="G52" s="77" t="n">
        <v>23.1</v>
      </c>
      <c r="H52" s="77" t="n">
        <v>13.85</v>
      </c>
      <c r="I52" s="77" t="n">
        <v>3.7</v>
      </c>
      <c r="J52" s="77" t="n">
        <v>3.7</v>
      </c>
    </row>
    <row r="53">
      <c r="A53" s="76" t="n">
        <v>24</v>
      </c>
      <c r="B53" s="46" t="n">
        <v>1900</v>
      </c>
      <c r="C53" s="46" t="n">
        <v>2000</v>
      </c>
      <c r="D53" s="77" t="n">
        <v>34.15</v>
      </c>
      <c r="E53" s="77" t="n">
        <v>9.75</v>
      </c>
      <c r="F53" s="77" t="n">
        <v>14.65</v>
      </c>
      <c r="G53" s="77" t="n">
        <v>24.4</v>
      </c>
      <c r="H53" s="77" t="n">
        <v>14.65</v>
      </c>
      <c r="I53" s="77" t="n">
        <v>3.9</v>
      </c>
      <c r="J53" s="77" t="n">
        <v>3.9</v>
      </c>
    </row>
    <row r="54">
      <c r="A54" s="76" t="n">
        <v>25</v>
      </c>
      <c r="B54" s="46" t="n">
        <v>2000</v>
      </c>
      <c r="C54" s="46" t="n">
        <v>2100</v>
      </c>
      <c r="D54" s="77" t="n">
        <v>35.85</v>
      </c>
      <c r="E54" s="77" t="n">
        <v>10.25</v>
      </c>
      <c r="F54" s="77" t="n">
        <v>15.35</v>
      </c>
      <c r="G54" s="77" t="n">
        <v>25.6</v>
      </c>
      <c r="H54" s="77" t="n">
        <v>15.35</v>
      </c>
      <c r="I54" s="77" t="n">
        <v>4.1</v>
      </c>
      <c r="J54" s="77" t="n">
        <v>4.1</v>
      </c>
    </row>
    <row r="55">
      <c r="A55" s="76" t="n">
        <v>26</v>
      </c>
      <c r="B55" s="46" t="n">
        <v>2100</v>
      </c>
      <c r="C55" s="46" t="n">
        <v>2200</v>
      </c>
      <c r="D55" s="77" t="n">
        <v>37.65</v>
      </c>
      <c r="E55" s="77" t="n">
        <v>10.75</v>
      </c>
      <c r="F55" s="77" t="n">
        <v>16.15</v>
      </c>
      <c r="G55" s="77" t="n">
        <v>26.9</v>
      </c>
      <c r="H55" s="77" t="n">
        <v>16.15</v>
      </c>
      <c r="I55" s="77" t="n">
        <v>4.3</v>
      </c>
      <c r="J55" s="77" t="n">
        <v>4.3</v>
      </c>
    </row>
    <row r="56">
      <c r="A56" s="76" t="n">
        <v>27</v>
      </c>
      <c r="B56" s="46" t="n">
        <v>2200</v>
      </c>
      <c r="C56" s="46" t="n">
        <v>2300</v>
      </c>
      <c r="D56" s="77" t="n">
        <v>39.35</v>
      </c>
      <c r="E56" s="77" t="n">
        <v>11.25</v>
      </c>
      <c r="F56" s="77" t="n">
        <v>16.85</v>
      </c>
      <c r="G56" s="77" t="n">
        <v>28.1</v>
      </c>
      <c r="H56" s="77" t="n">
        <v>16.85</v>
      </c>
      <c r="I56" s="77" t="n">
        <v>4.5</v>
      </c>
      <c r="J56" s="77" t="n">
        <v>4.5</v>
      </c>
    </row>
    <row r="57">
      <c r="A57" s="76" t="n">
        <v>28</v>
      </c>
      <c r="B57" s="46" t="n">
        <v>2300</v>
      </c>
      <c r="C57" s="46" t="n">
        <v>2400</v>
      </c>
      <c r="D57" s="77" t="n">
        <v>41.15</v>
      </c>
      <c r="E57" s="77" t="n">
        <v>11.75</v>
      </c>
      <c r="F57" s="77" t="n">
        <v>17.65</v>
      </c>
      <c r="G57" s="77" t="n">
        <v>29.4</v>
      </c>
      <c r="H57" s="77" t="n">
        <v>17.65</v>
      </c>
      <c r="I57" s="77" t="n">
        <v>4.7</v>
      </c>
      <c r="J57" s="77" t="n">
        <v>4.7</v>
      </c>
    </row>
    <row r="58">
      <c r="A58" s="76" t="n">
        <v>29</v>
      </c>
      <c r="B58" s="46" t="n">
        <v>2400</v>
      </c>
      <c r="C58" s="46" t="n">
        <v>2500</v>
      </c>
      <c r="D58" s="77" t="n">
        <v>42.85</v>
      </c>
      <c r="E58" s="77" t="n">
        <v>12.25</v>
      </c>
      <c r="F58" s="77" t="n">
        <v>18.35</v>
      </c>
      <c r="G58" s="77" t="n">
        <v>30.6</v>
      </c>
      <c r="H58" s="77" t="n">
        <v>18.35</v>
      </c>
      <c r="I58" s="77" t="n">
        <v>4.9</v>
      </c>
      <c r="J58" s="77" t="n">
        <v>4.9</v>
      </c>
    </row>
    <row r="59">
      <c r="A59" s="76" t="n">
        <v>30</v>
      </c>
      <c r="B59" s="46" t="n">
        <v>2500</v>
      </c>
      <c r="C59" s="46" t="n">
        <v>2600</v>
      </c>
      <c r="D59" s="77" t="n">
        <v>44.65</v>
      </c>
      <c r="E59" s="77" t="n">
        <v>12.75</v>
      </c>
      <c r="F59" s="77" t="n">
        <v>19.15</v>
      </c>
      <c r="G59" s="77" t="n">
        <v>31.9</v>
      </c>
      <c r="H59" s="77" t="n">
        <v>19.15</v>
      </c>
      <c r="I59" s="77" t="n">
        <v>5.1</v>
      </c>
      <c r="J59" s="77" t="n">
        <v>5.1</v>
      </c>
    </row>
    <row r="60">
      <c r="A60" s="76" t="n">
        <v>31</v>
      </c>
      <c r="B60" s="46" t="n">
        <v>2600</v>
      </c>
      <c r="C60" s="46" t="n">
        <v>2700</v>
      </c>
      <c r="D60" s="77" t="n">
        <v>46.35</v>
      </c>
      <c r="E60" s="77" t="n">
        <v>13.25</v>
      </c>
      <c r="F60" s="77" t="n">
        <v>19.85</v>
      </c>
      <c r="G60" s="77" t="n">
        <v>33.1</v>
      </c>
      <c r="H60" s="77" t="n">
        <v>19.85</v>
      </c>
      <c r="I60" s="77" t="n">
        <v>5.3</v>
      </c>
      <c r="J60" s="77" t="n">
        <v>5.3</v>
      </c>
    </row>
    <row r="61">
      <c r="A61" s="76" t="n">
        <v>32</v>
      </c>
      <c r="B61" s="46" t="n">
        <v>2700</v>
      </c>
      <c r="C61" s="46" t="n">
        <v>2800</v>
      </c>
      <c r="D61" s="77" t="n">
        <v>48.15</v>
      </c>
      <c r="E61" s="77" t="n">
        <v>13.75</v>
      </c>
      <c r="F61" s="77" t="n">
        <v>20.65</v>
      </c>
      <c r="G61" s="77" t="n">
        <v>34.4</v>
      </c>
      <c r="H61" s="77" t="n">
        <v>20.65</v>
      </c>
      <c r="I61" s="77" t="n">
        <v>5.5</v>
      </c>
      <c r="J61" s="77" t="n">
        <v>5.5</v>
      </c>
    </row>
    <row r="62">
      <c r="A62" s="76" t="n">
        <v>33</v>
      </c>
      <c r="B62" s="46" t="n">
        <v>2800</v>
      </c>
      <c r="C62" s="46" t="n">
        <v>2900</v>
      </c>
      <c r="D62" s="77" t="n">
        <v>49.85</v>
      </c>
      <c r="E62" s="77" t="n">
        <v>14.25</v>
      </c>
      <c r="F62" s="77" t="n">
        <v>21.35</v>
      </c>
      <c r="G62" s="77" t="n">
        <v>35.6</v>
      </c>
      <c r="H62" s="77" t="n">
        <v>21.35</v>
      </c>
      <c r="I62" s="77" t="n">
        <v>5.7</v>
      </c>
      <c r="J62" s="77" t="n">
        <v>5.7</v>
      </c>
    </row>
    <row r="63">
      <c r="A63" s="76" t="n">
        <v>34</v>
      </c>
      <c r="B63" s="46" t="n">
        <v>2900</v>
      </c>
      <c r="C63" s="46" t="n">
        <v>3000</v>
      </c>
      <c r="D63" s="77" t="n">
        <v>51.65</v>
      </c>
      <c r="E63" s="77" t="n">
        <v>14.75</v>
      </c>
      <c r="F63" s="77" t="n">
        <v>22.15</v>
      </c>
      <c r="G63" s="77" t="n">
        <v>36.9</v>
      </c>
      <c r="H63" s="77" t="n">
        <v>22.15</v>
      </c>
      <c r="I63" s="77" t="n">
        <v>5.9</v>
      </c>
      <c r="J63" s="77" t="n">
        <v>5.9</v>
      </c>
    </row>
    <row r="64">
      <c r="A64" s="76" t="n">
        <v>35</v>
      </c>
      <c r="B64" s="46" t="n">
        <v>3000</v>
      </c>
      <c r="C64" s="46" t="n">
        <v>3100</v>
      </c>
      <c r="D64" s="77" t="n">
        <v>53.35</v>
      </c>
      <c r="E64" s="77" t="n">
        <v>15.25</v>
      </c>
      <c r="F64" s="77" t="n">
        <v>22.85</v>
      </c>
      <c r="G64" s="77" t="n">
        <v>38.1</v>
      </c>
      <c r="H64" s="77" t="n">
        <v>22.85</v>
      </c>
      <c r="I64" s="77" t="n">
        <v>6.1</v>
      </c>
      <c r="J64" s="77" t="n">
        <v>6.1</v>
      </c>
    </row>
    <row r="65">
      <c r="A65" s="76" t="n">
        <v>36</v>
      </c>
      <c r="B65" s="46" t="n">
        <v>3100</v>
      </c>
      <c r="C65" s="46" t="n">
        <v>3200</v>
      </c>
      <c r="D65" s="77" t="n">
        <v>55.15</v>
      </c>
      <c r="E65" s="77" t="n">
        <v>15.75</v>
      </c>
      <c r="F65" s="77" t="n">
        <v>23.65</v>
      </c>
      <c r="G65" s="77" t="n">
        <v>39.4</v>
      </c>
      <c r="H65" s="77" t="n">
        <v>23.65</v>
      </c>
      <c r="I65" s="77" t="n">
        <v>6.3</v>
      </c>
      <c r="J65" s="77" t="n">
        <v>6.3</v>
      </c>
    </row>
    <row r="66">
      <c r="A66" s="76" t="n">
        <v>37</v>
      </c>
      <c r="B66" s="46" t="n">
        <v>3200</v>
      </c>
      <c r="C66" s="46" t="n">
        <v>3300</v>
      </c>
      <c r="D66" s="77" t="n">
        <v>56.85</v>
      </c>
      <c r="E66" s="77" t="n">
        <v>16.25</v>
      </c>
      <c r="F66" s="77" t="n">
        <v>24.35</v>
      </c>
      <c r="G66" s="77" t="n">
        <v>40.6</v>
      </c>
      <c r="H66" s="77" t="n">
        <v>24.35</v>
      </c>
      <c r="I66" s="77" t="n">
        <v>6.5</v>
      </c>
      <c r="J66" s="77" t="n">
        <v>6.5</v>
      </c>
    </row>
    <row r="67">
      <c r="A67" s="76" t="n">
        <v>38</v>
      </c>
      <c r="B67" s="46" t="n">
        <v>3300</v>
      </c>
      <c r="C67" s="46" t="n">
        <v>3400</v>
      </c>
      <c r="D67" s="77" t="n">
        <v>58.65</v>
      </c>
      <c r="E67" s="77" t="n">
        <v>16.75</v>
      </c>
      <c r="F67" s="77" t="n">
        <v>25.15</v>
      </c>
      <c r="G67" s="77" t="n">
        <v>41.9</v>
      </c>
      <c r="H67" s="77" t="n">
        <v>25.15</v>
      </c>
      <c r="I67" s="77" t="n">
        <v>6.7</v>
      </c>
      <c r="J67" s="77" t="n">
        <v>6.7</v>
      </c>
    </row>
    <row r="68">
      <c r="A68" s="76" t="n">
        <v>39</v>
      </c>
      <c r="B68" s="46" t="n">
        <v>3400</v>
      </c>
      <c r="C68" s="46" t="n">
        <v>3500</v>
      </c>
      <c r="D68" s="77" t="n">
        <v>60.35</v>
      </c>
      <c r="E68" s="77" t="n">
        <v>17.25</v>
      </c>
      <c r="F68" s="77" t="n">
        <v>25.85</v>
      </c>
      <c r="G68" s="77" t="n">
        <v>43.1</v>
      </c>
      <c r="H68" s="77" t="n">
        <v>25.85</v>
      </c>
      <c r="I68" s="77" t="n">
        <v>6.9</v>
      </c>
      <c r="J68" s="77" t="n">
        <v>6.9</v>
      </c>
    </row>
    <row r="69">
      <c r="A69" s="76" t="n">
        <v>40</v>
      </c>
      <c r="B69" s="46" t="n">
        <v>3500</v>
      </c>
      <c r="C69" s="46" t="n">
        <v>3600</v>
      </c>
      <c r="D69" s="77" t="n">
        <v>62.15</v>
      </c>
      <c r="E69" s="77" t="n">
        <v>17.75</v>
      </c>
      <c r="F69" s="77" t="n">
        <v>26.65</v>
      </c>
      <c r="G69" s="77" t="n">
        <v>44.4</v>
      </c>
      <c r="H69" s="77" t="n">
        <v>26.65</v>
      </c>
      <c r="I69" s="77" t="n">
        <v>7.1</v>
      </c>
      <c r="J69" s="77" t="n">
        <v>7.1</v>
      </c>
    </row>
    <row r="70">
      <c r="A70" s="76" t="n">
        <v>41</v>
      </c>
      <c r="B70" s="46" t="n">
        <v>3600</v>
      </c>
      <c r="C70" s="46" t="n">
        <v>3700</v>
      </c>
      <c r="D70" s="77" t="n">
        <v>63.85</v>
      </c>
      <c r="E70" s="77" t="n">
        <v>18.25</v>
      </c>
      <c r="F70" s="77" t="n">
        <v>27.35</v>
      </c>
      <c r="G70" s="77" t="n">
        <v>45.6</v>
      </c>
      <c r="H70" s="77" t="n">
        <v>27.35</v>
      </c>
      <c r="I70" s="77" t="n">
        <v>7.3</v>
      </c>
      <c r="J70" s="77" t="n">
        <v>7.3</v>
      </c>
    </row>
    <row r="71">
      <c r="A71" s="76" t="n">
        <v>42</v>
      </c>
      <c r="B71" s="46" t="n">
        <v>3700</v>
      </c>
      <c r="C71" s="46" t="n">
        <v>3800</v>
      </c>
      <c r="D71" s="77" t="n">
        <v>65.65000000000001</v>
      </c>
      <c r="E71" s="77" t="n">
        <v>18.75</v>
      </c>
      <c r="F71" s="77" t="n">
        <v>28.15</v>
      </c>
      <c r="G71" s="77" t="n">
        <v>46.9</v>
      </c>
      <c r="H71" s="77" t="n">
        <v>28.15</v>
      </c>
      <c r="I71" s="77" t="n">
        <v>7.5</v>
      </c>
      <c r="J71" s="77" t="n">
        <v>7.5</v>
      </c>
    </row>
    <row r="72">
      <c r="A72" s="76" t="n">
        <v>43</v>
      </c>
      <c r="B72" s="46" t="n">
        <v>3800</v>
      </c>
      <c r="C72" s="46" t="n">
        <v>3900</v>
      </c>
      <c r="D72" s="77" t="n">
        <v>67.34999999999999</v>
      </c>
      <c r="E72" s="77" t="n">
        <v>19.25</v>
      </c>
      <c r="F72" s="77" t="n">
        <v>28.85</v>
      </c>
      <c r="G72" s="77" t="n">
        <v>48.1</v>
      </c>
      <c r="H72" s="77" t="n">
        <v>28.85</v>
      </c>
      <c r="I72" s="77" t="n">
        <v>7.7</v>
      </c>
      <c r="J72" s="77" t="n">
        <v>7.7</v>
      </c>
    </row>
    <row r="73">
      <c r="A73" s="76" t="n">
        <v>44</v>
      </c>
      <c r="B73" s="46" t="n">
        <v>3900</v>
      </c>
      <c r="C73" s="46" t="n">
        <v>4000</v>
      </c>
      <c r="D73" s="77" t="n">
        <v>69.15000000000001</v>
      </c>
      <c r="E73" s="77" t="n">
        <v>19.75</v>
      </c>
      <c r="F73" s="77" t="n">
        <v>29.65</v>
      </c>
      <c r="G73" s="77" t="n">
        <v>49.4</v>
      </c>
      <c r="H73" s="77" t="n">
        <v>29.65</v>
      </c>
      <c r="I73" s="77" t="n">
        <v>7.9</v>
      </c>
      <c r="J73" s="77" t="n">
        <v>7.9</v>
      </c>
    </row>
    <row r="74">
      <c r="A74" s="76" t="n">
        <v>45</v>
      </c>
      <c r="B74" s="46" t="n">
        <v>4000</v>
      </c>
      <c r="C74" s="46" t="n">
        <v>4100</v>
      </c>
      <c r="D74" s="77" t="n">
        <v>70.84999999999999</v>
      </c>
      <c r="E74" s="77" t="n">
        <v>20.25</v>
      </c>
      <c r="F74" s="77" t="n">
        <v>30.35</v>
      </c>
      <c r="G74" s="77" t="n">
        <v>50.6</v>
      </c>
      <c r="H74" s="77" t="n">
        <v>30.35</v>
      </c>
      <c r="I74" s="77" t="n">
        <v>8.1</v>
      </c>
      <c r="J74" s="77" t="n">
        <v>8.1</v>
      </c>
    </row>
    <row r="75">
      <c r="A75" s="76" t="n">
        <v>46</v>
      </c>
      <c r="B75" s="46" t="n">
        <v>4100</v>
      </c>
      <c r="C75" s="46" t="n">
        <v>4200</v>
      </c>
      <c r="D75" s="77" t="n">
        <v>72.65000000000001</v>
      </c>
      <c r="E75" s="77" t="n">
        <v>20.75</v>
      </c>
      <c r="F75" s="77" t="n">
        <v>31.15</v>
      </c>
      <c r="G75" s="77" t="n">
        <v>51.9</v>
      </c>
      <c r="H75" s="77" t="n">
        <v>31.15</v>
      </c>
      <c r="I75" s="77" t="n">
        <v>8.300000000000001</v>
      </c>
      <c r="J75" s="77" t="n">
        <v>8.300000000000001</v>
      </c>
    </row>
    <row r="76">
      <c r="A76" s="76" t="n">
        <v>47</v>
      </c>
      <c r="B76" s="46" t="n">
        <v>4200</v>
      </c>
      <c r="C76" s="46" t="n">
        <v>4300</v>
      </c>
      <c r="D76" s="77" t="n">
        <v>74.34999999999999</v>
      </c>
      <c r="E76" s="77" t="n">
        <v>21.25</v>
      </c>
      <c r="F76" s="77" t="n">
        <v>31.85</v>
      </c>
      <c r="G76" s="77" t="n">
        <v>53.1</v>
      </c>
      <c r="H76" s="77" t="n">
        <v>31.85</v>
      </c>
      <c r="I76" s="77" t="n">
        <v>8.5</v>
      </c>
      <c r="J76" s="77" t="n">
        <v>8.5</v>
      </c>
    </row>
    <row r="77">
      <c r="A77" s="76" t="n">
        <v>48</v>
      </c>
      <c r="B77" s="46" t="n">
        <v>4300</v>
      </c>
      <c r="C77" s="46" t="n">
        <v>4400</v>
      </c>
      <c r="D77" s="77" t="n">
        <v>76.15000000000001</v>
      </c>
      <c r="E77" s="77" t="n">
        <v>21.75</v>
      </c>
      <c r="F77" s="77" t="n">
        <v>32.65</v>
      </c>
      <c r="G77" s="77" t="n">
        <v>54.4</v>
      </c>
      <c r="H77" s="77" t="n">
        <v>32.65</v>
      </c>
      <c r="I77" s="77" t="n">
        <v>8.699999999999999</v>
      </c>
      <c r="J77" s="77" t="n">
        <v>8.699999999999999</v>
      </c>
    </row>
    <row r="78">
      <c r="A78" s="76" t="n">
        <v>49</v>
      </c>
      <c r="B78" s="46" t="n">
        <v>4400</v>
      </c>
      <c r="C78" s="46" t="n">
        <v>4500</v>
      </c>
      <c r="D78" s="77" t="n">
        <v>77.84999999999999</v>
      </c>
      <c r="E78" s="77" t="n">
        <v>22.25</v>
      </c>
      <c r="F78" s="77" t="n">
        <v>33.35</v>
      </c>
      <c r="G78" s="77" t="n">
        <v>55.6</v>
      </c>
      <c r="H78" s="77" t="n">
        <v>33.35</v>
      </c>
      <c r="I78" s="77" t="n">
        <v>8.9</v>
      </c>
      <c r="J78" s="77" t="n">
        <v>8.9</v>
      </c>
    </row>
    <row r="79">
      <c r="A79" s="76" t="n">
        <v>50</v>
      </c>
      <c r="B79" s="46" t="n">
        <v>4500</v>
      </c>
      <c r="C79" s="46" t="n">
        <v>4600</v>
      </c>
      <c r="D79" s="77" t="n">
        <v>79.65000000000001</v>
      </c>
      <c r="E79" s="77" t="n">
        <v>22.75</v>
      </c>
      <c r="F79" s="77" t="n">
        <v>34.15</v>
      </c>
      <c r="G79" s="77" t="n">
        <v>56.9</v>
      </c>
      <c r="H79" s="77" t="n">
        <v>34.15</v>
      </c>
      <c r="I79" s="77" t="n">
        <v>9.1</v>
      </c>
      <c r="J79" s="77" t="n">
        <v>9.1</v>
      </c>
    </row>
    <row r="80">
      <c r="A80" s="76" t="n">
        <v>51</v>
      </c>
      <c r="B80" s="46" t="n">
        <v>4600</v>
      </c>
      <c r="C80" s="46" t="n">
        <v>4700</v>
      </c>
      <c r="D80" s="77" t="n">
        <v>81.34999999999999</v>
      </c>
      <c r="E80" s="77" t="n">
        <v>23.25</v>
      </c>
      <c r="F80" s="77" t="n">
        <v>34.85</v>
      </c>
      <c r="G80" s="77" t="n">
        <v>58.1</v>
      </c>
      <c r="H80" s="77" t="n">
        <v>34.85</v>
      </c>
      <c r="I80" s="77" t="n">
        <v>9.300000000000001</v>
      </c>
      <c r="J80" s="77" t="n">
        <v>9.300000000000001</v>
      </c>
    </row>
    <row r="81">
      <c r="A81" s="76" t="n">
        <v>52</v>
      </c>
      <c r="B81" s="46" t="n">
        <v>4700</v>
      </c>
      <c r="C81" s="46" t="n">
        <v>4800</v>
      </c>
      <c r="D81" s="77" t="n">
        <v>83.15000000000001</v>
      </c>
      <c r="E81" s="77" t="n">
        <v>23.75</v>
      </c>
      <c r="F81" s="77" t="n">
        <v>35.65</v>
      </c>
      <c r="G81" s="77" t="n">
        <v>59.4</v>
      </c>
      <c r="H81" s="77" t="n">
        <v>35.65</v>
      </c>
      <c r="I81" s="77" t="n">
        <v>9.5</v>
      </c>
      <c r="J81" s="77" t="n">
        <v>9.5</v>
      </c>
    </row>
    <row r="82">
      <c r="A82" s="76" t="n">
        <v>53</v>
      </c>
      <c r="B82" s="46" t="n">
        <v>4800</v>
      </c>
      <c r="C82" s="46" t="n">
        <v>4900</v>
      </c>
      <c r="D82" s="77" t="n">
        <v>84.84999999999999</v>
      </c>
      <c r="E82" s="77" t="n">
        <v>24.25</v>
      </c>
      <c r="F82" s="77" t="n">
        <v>36.35</v>
      </c>
      <c r="G82" s="77" t="n">
        <v>60.6</v>
      </c>
      <c r="H82" s="77" t="n">
        <v>36.35</v>
      </c>
      <c r="I82" s="77" t="n">
        <v>9.699999999999999</v>
      </c>
      <c r="J82" s="77" t="n">
        <v>9.699999999999999</v>
      </c>
    </row>
    <row r="83">
      <c r="A83" s="76" t="n">
        <v>54</v>
      </c>
      <c r="B83" s="46" t="n">
        <v>4900</v>
      </c>
      <c r="C83" s="46" t="n">
        <v>5000</v>
      </c>
      <c r="D83" s="77" t="n">
        <v>86.65000000000001</v>
      </c>
      <c r="E83" s="77" t="n">
        <v>24.75</v>
      </c>
      <c r="F83" s="77" t="n">
        <v>37.15</v>
      </c>
      <c r="G83" s="77" t="n">
        <v>61.9</v>
      </c>
      <c r="H83" s="77" t="n">
        <v>37.15</v>
      </c>
      <c r="I83" s="77" t="n">
        <v>9.9</v>
      </c>
      <c r="J83" s="77" t="n">
        <v>9.9</v>
      </c>
    </row>
    <row r="84">
      <c r="A84" s="76" t="n">
        <v>55</v>
      </c>
      <c r="B84" s="46" t="n">
        <v>5000</v>
      </c>
      <c r="C84" s="46" t="n">
        <v>5100</v>
      </c>
      <c r="D84" s="77" t="n">
        <v>88.34999999999999</v>
      </c>
      <c r="E84" s="77" t="n">
        <v>25.25</v>
      </c>
      <c r="F84" s="77" t="n">
        <v>37.85</v>
      </c>
      <c r="G84" s="77" t="n">
        <v>63.1</v>
      </c>
      <c r="H84" s="77" t="n">
        <v>37.85</v>
      </c>
      <c r="I84" s="77" t="n">
        <v>10.1</v>
      </c>
      <c r="J84" s="77" t="n">
        <v>10.1</v>
      </c>
    </row>
    <row r="85">
      <c r="A85" s="76" t="n">
        <v>56</v>
      </c>
      <c r="B85" s="46" t="n">
        <v>5100</v>
      </c>
      <c r="C85" s="46" t="n">
        <v>5200</v>
      </c>
      <c r="D85" s="77" t="n">
        <v>90.15000000000001</v>
      </c>
      <c r="E85" s="77" t="n">
        <v>25.75</v>
      </c>
      <c r="F85" s="77" t="n">
        <v>38.65</v>
      </c>
      <c r="G85" s="77" t="n">
        <v>64.40000000000001</v>
      </c>
      <c r="H85" s="77" t="n">
        <v>38.65</v>
      </c>
      <c r="I85" s="77" t="n">
        <v>10.3</v>
      </c>
      <c r="J85" s="77" t="n">
        <v>10.3</v>
      </c>
    </row>
    <row r="86">
      <c r="A86" s="76" t="n">
        <v>57</v>
      </c>
      <c r="B86" s="46" t="n">
        <v>5200</v>
      </c>
      <c r="C86" s="46" t="n">
        <v>5300</v>
      </c>
      <c r="D86" s="77" t="n">
        <v>91.84999999999999</v>
      </c>
      <c r="E86" s="77" t="n">
        <v>26.25</v>
      </c>
      <c r="F86" s="77" t="n">
        <v>39.35</v>
      </c>
      <c r="G86" s="77" t="n">
        <v>65.59999999999999</v>
      </c>
      <c r="H86" s="77" t="n">
        <v>39.35</v>
      </c>
      <c r="I86" s="77" t="n">
        <v>10.5</v>
      </c>
      <c r="J86" s="77" t="n">
        <v>10.5</v>
      </c>
    </row>
    <row r="87">
      <c r="A87" s="76" t="n">
        <v>58</v>
      </c>
      <c r="B87" s="46" t="n">
        <v>5300</v>
      </c>
      <c r="C87" s="46" t="n">
        <v>5400</v>
      </c>
      <c r="D87" s="77" t="n">
        <v>93.65000000000001</v>
      </c>
      <c r="E87" s="77" t="n">
        <v>26.75</v>
      </c>
      <c r="F87" s="77" t="n">
        <v>40.15</v>
      </c>
      <c r="G87" s="77" t="n">
        <v>66.90000000000001</v>
      </c>
      <c r="H87" s="77" t="n">
        <v>40.15</v>
      </c>
      <c r="I87" s="77" t="n">
        <v>10.7</v>
      </c>
      <c r="J87" s="77" t="n">
        <v>10.7</v>
      </c>
    </row>
    <row r="88">
      <c r="A88" s="76" t="n">
        <v>59</v>
      </c>
      <c r="B88" s="46" t="n">
        <v>5400</v>
      </c>
      <c r="C88" s="46" t="n">
        <v>5500</v>
      </c>
      <c r="D88" s="77" t="n">
        <v>95.34999999999999</v>
      </c>
      <c r="E88" s="77" t="n">
        <v>27.25</v>
      </c>
      <c r="F88" s="77" t="n">
        <v>40.85</v>
      </c>
      <c r="G88" s="77" t="n">
        <v>68.09999999999999</v>
      </c>
      <c r="H88" s="77" t="n">
        <v>40.85</v>
      </c>
      <c r="I88" s="77" t="n">
        <v>10.9</v>
      </c>
      <c r="J88" s="77" t="n">
        <v>10.9</v>
      </c>
    </row>
    <row r="89">
      <c r="A89" s="76" t="n">
        <v>60</v>
      </c>
      <c r="B89" s="46" t="n">
        <v>5500</v>
      </c>
      <c r="C89" s="46" t="n">
        <v>5600</v>
      </c>
      <c r="D89" s="77" t="n">
        <v>97.15000000000001</v>
      </c>
      <c r="E89" s="77" t="n">
        <v>27.75</v>
      </c>
      <c r="F89" s="77" t="n">
        <v>41.65</v>
      </c>
      <c r="G89" s="77" t="n">
        <v>69.40000000000001</v>
      </c>
      <c r="H89" s="77" t="n">
        <v>41.65</v>
      </c>
      <c r="I89" s="77" t="n">
        <v>11.1</v>
      </c>
      <c r="J89" s="77" t="n">
        <v>11.1</v>
      </c>
    </row>
    <row r="90">
      <c r="A90" s="76" t="n">
        <v>61</v>
      </c>
      <c r="B90" s="46" t="n">
        <v>5600</v>
      </c>
      <c r="C90" s="46" t="n">
        <v>5700</v>
      </c>
      <c r="D90" s="77" t="n">
        <v>98.84999999999999</v>
      </c>
      <c r="E90" s="77" t="n">
        <v>28.25</v>
      </c>
      <c r="F90" s="77" t="n">
        <v>42.35</v>
      </c>
      <c r="G90" s="77" t="n">
        <v>70.59999999999999</v>
      </c>
      <c r="H90" s="77" t="n">
        <v>42.35</v>
      </c>
      <c r="I90" s="77" t="n">
        <v>11.3</v>
      </c>
      <c r="J90" s="77" t="n">
        <v>11.3</v>
      </c>
    </row>
    <row r="91">
      <c r="A91" s="76" t="n">
        <v>62</v>
      </c>
      <c r="B91" s="46" t="n">
        <v>5700</v>
      </c>
      <c r="C91" s="46" t="n">
        <v>5800</v>
      </c>
      <c r="D91" s="77" t="n">
        <v>100.65</v>
      </c>
      <c r="E91" s="77" t="n">
        <v>28.75</v>
      </c>
      <c r="F91" s="77" t="n">
        <v>43.15</v>
      </c>
      <c r="G91" s="77" t="n">
        <v>71.90000000000001</v>
      </c>
      <c r="H91" s="77" t="n">
        <v>43.15</v>
      </c>
      <c r="I91" s="77" t="n">
        <v>11.5</v>
      </c>
      <c r="J91" s="77" t="n">
        <v>11.5</v>
      </c>
    </row>
    <row r="92">
      <c r="A92" s="76" t="n">
        <v>63</v>
      </c>
      <c r="B92" s="46" t="n">
        <v>5800</v>
      </c>
      <c r="C92" s="46" t="n">
        <v>5900</v>
      </c>
      <c r="D92" s="77" t="n">
        <v>102.35</v>
      </c>
      <c r="E92" s="77" t="n">
        <v>29.25</v>
      </c>
      <c r="F92" s="77" t="n">
        <v>43.85</v>
      </c>
      <c r="G92" s="77" t="n">
        <v>73.09999999999999</v>
      </c>
      <c r="H92" s="77" t="n">
        <v>43.85</v>
      </c>
      <c r="I92" s="77" t="n">
        <v>11.7</v>
      </c>
      <c r="J92" s="77" t="n">
        <v>11.7</v>
      </c>
    </row>
    <row r="93">
      <c r="A93" s="76" t="n">
        <v>64</v>
      </c>
      <c r="B93" s="46" t="n">
        <v>5900</v>
      </c>
      <c r="C93" s="46" t="n">
        <v>6000</v>
      </c>
      <c r="D93" s="77" t="n">
        <v>104.15</v>
      </c>
      <c r="E93" s="77" t="n">
        <v>29.75</v>
      </c>
      <c r="F93" s="77" t="n">
        <v>44.65</v>
      </c>
      <c r="G93" s="77" t="n">
        <v>74.40000000000001</v>
      </c>
      <c r="H93" s="77" t="n">
        <v>44.65</v>
      </c>
      <c r="I93" s="77" t="n">
        <v>11.9</v>
      </c>
      <c r="J93" s="77" t="n">
        <v>11.9</v>
      </c>
    </row>
    <row r="94">
      <c r="A94" s="76" t="n">
        <v>65</v>
      </c>
      <c r="B94" s="46" t="n">
        <v>6000</v>
      </c>
      <c r="C94" s="46" t="n">
        <v>6100</v>
      </c>
      <c r="D94" s="77" t="n">
        <v>104.15</v>
      </c>
      <c r="E94" s="77" t="n">
        <v>29.75</v>
      </c>
      <c r="F94" s="77" t="n">
        <v>44.65</v>
      </c>
      <c r="G94" s="77" t="n">
        <v>74.40000000000001</v>
      </c>
      <c r="H94" s="77" t="n">
        <v>44.65</v>
      </c>
      <c r="I94" s="77" t="n">
        <v>11.9</v>
      </c>
      <c r="J94" s="77" t="n">
        <v>11.9</v>
      </c>
    </row>
    <row r="96" ht="20" customHeight="1">
      <c r="A96" s="28" t="inlineStr">
        <is>
          <t>D   SUMBER RASMI</t>
        </is>
      </c>
      <c r="B96" s="29" t="n"/>
      <c r="C96" s="29" t="n"/>
      <c r="D96" s="29" t="n"/>
      <c r="E96" s="29" t="n"/>
      <c r="F96" s="29" t="n"/>
      <c r="G96" s="29" t="n"/>
      <c r="H96" s="29" t="n"/>
      <c r="I96" s="29" t="n"/>
      <c r="J96" s="29" t="n"/>
    </row>
    <row r="97" ht="22" customHeight="1">
      <c r="A97" s="38" t="inlineStr"/>
      <c r="B97" s="38" t="inlineStr">
        <is>
          <t>Tajuk</t>
        </is>
      </c>
      <c r="C97" s="38" t="inlineStr">
        <is>
          <t>URL</t>
        </is>
      </c>
      <c r="D97" s="38" t="inlineStr">
        <is>
          <t>Tarikh dibaca</t>
        </is>
      </c>
    </row>
    <row r="98" ht="16" customHeight="1">
      <c r="B98" s="78" t="inlineStr">
        <is>
          <t>LHDN-PCB-2026</t>
        </is>
      </c>
      <c r="C98" s="79" t="inlineStr">
        <is>
          <t>Spesifikasi Kaedah Pengiraan Berkomputer PCB 2026 (LHDN)</t>
        </is>
      </c>
      <c r="E98" s="80" t="inlineStr">
        <is>
          <t>https://www.hasil.gov.my/media/arvlrzh5/spesifikasi-kaedah-pengiraan-berkomputer-pcb-2026.pdf</t>
        </is>
      </c>
      <c r="I98" s="80" t="inlineStr">
        <is>
          <t>2026-09-22</t>
        </is>
      </c>
    </row>
    <row r="99" ht="16" customHeight="1">
      <c r="B99" s="78" t="inlineStr">
        <is>
          <t>KWSP-JADUAL3</t>
        </is>
      </c>
      <c r="C99" s="79" t="inlineStr">
        <is>
          <t>KWSP Jadual Ketiga, Akta KWSP 1991, berkuat kuasa 1 Okt 2025</t>
        </is>
      </c>
      <c r="E99" s="80" t="inlineStr">
        <is>
          <t>https://www.kwsp.gov.my/documents/d/guest/third_schedule_from_-1-october-2025</t>
        </is>
      </c>
      <c r="I99" s="80" t="inlineStr">
        <is>
          <t>2026-09-22</t>
        </is>
      </c>
    </row>
    <row r="100" ht="16" customHeight="1">
      <c r="B100" s="78" t="inlineStr">
        <is>
          <t>PERKESO-AKTA4-JADUAL</t>
        </is>
      </c>
      <c r="C100" s="79" t="inlineStr">
        <is>
          <t>Akta 4 - Kadar Caruman Baharu merangkumi SKBBK (LINDUNG 24 Jam)</t>
        </is>
      </c>
      <c r="E100" s="80" t="inlineStr">
        <is>
          <t>https://www.perkeso.gov.my/images/lindung/lindung-24-jam/JadualCarumanBaharuTermasukSKBBK.pdf</t>
        </is>
      </c>
      <c r="I100" s="80" t="inlineStr">
        <is>
          <t>2026-09-22 (di-curl dan disahkan baris demi baris)</t>
        </is>
      </c>
    </row>
    <row r="101" ht="16" customHeight="1">
      <c r="B101" s="78" t="inlineStr">
        <is>
          <t>PERKESO-AKTA800-JADUAL</t>
        </is>
      </c>
      <c r="C101" s="79" t="inlineStr">
        <is>
          <t>Kadar Caruman Sistem Insurans Pekerjaan (Akta 800)</t>
        </is>
      </c>
      <c r="E101" s="80" t="inlineStr">
        <is>
          <t>https://www.perkeso.gov.my/images/dokumen/101024%20-%20Kadar%20Caruman%20Akta%20800.pdf</t>
        </is>
      </c>
      <c r="I101" s="80" t="inlineStr">
        <is>
          <t>2026-09-22 (baris 8-64 disahkan semula dengan formula)</t>
        </is>
      </c>
    </row>
    <row r="102" ht="16" customHeight="1">
      <c r="B102" s="78" t="inlineStr">
        <is>
          <t>PERKESO-LINDUNG24-FAQ</t>
        </is>
      </c>
      <c r="C102" s="79" t="inlineStr">
        <is>
          <t>PERKESO - Soalan Lazim LINDUNG 24 Jam (Ver 2.1, Jun 2026)</t>
        </is>
      </c>
      <c r="E102" s="80" t="inlineStr">
        <is>
          <t>https://www.perkeso.gov.my/images/lindung/lindung-24-jam/faq-2.1.pdf</t>
        </is>
      </c>
      <c r="I102" s="80" t="inlineStr">
        <is>
          <t>2026-09-22</t>
        </is>
      </c>
    </row>
    <row r="103" ht="16" customHeight="1">
      <c r="B103" s="78" t="inlineStr">
        <is>
          <t>KWSP-ASING</t>
        </is>
      </c>
      <c r="C103" s="79" t="inlineStr">
        <is>
          <t>KWSP - Pekerja bukan warganegara</t>
        </is>
      </c>
      <c r="E103" s="80" t="inlineStr">
        <is>
          <t>https://www.kwsp.gov.my/en/employer/responsibilities/non-malaysian-citizen-employees</t>
        </is>
      </c>
      <c r="I103" s="80" t="inlineStr">
        <is>
          <t>2026-09-22</t>
        </is>
      </c>
    </row>
    <row r="104" ht="16" customHeight="1">
      <c r="B104" s="78" t="inlineStr">
        <is>
          <t>PERKESO-SIP</t>
        </is>
      </c>
      <c r="C104" s="79" t="inlineStr">
        <is>
          <t>PERKESO - Sistem Insurans Pekerjaan</t>
        </is>
      </c>
      <c r="E104" s="80" t="inlineStr">
        <is>
          <t>https://www.perkeso.gov.my/en/our-services/protection/employment-insurance.html</t>
        </is>
      </c>
      <c r="I104" s="80" t="inlineStr">
        <is>
          <t>2026-09-22</t>
        </is>
      </c>
    </row>
    <row r="105" ht="20" customHeight="1">
      <c r="A105" s="28" t="inlineStr">
        <is>
          <t>E   SENARAI PILIHAN (untuk kotak menu di Pekerja dan Slip Gaji)</t>
        </is>
      </c>
      <c r="B105" s="29" t="n"/>
      <c r="C105" s="29" t="n"/>
      <c r="D105" s="29" t="n"/>
      <c r="E105" s="29" t="n"/>
      <c r="F105" s="29" t="n"/>
      <c r="G105" s="29" t="n"/>
      <c r="H105" s="29" t="n"/>
      <c r="I105" s="29" t="n"/>
      <c r="J105" s="29" t="n"/>
    </row>
    <row r="106" ht="24" customHeight="1">
      <c r="A106" s="38" t="inlineStr"/>
      <c r="B106" s="38" t="inlineStr">
        <is>
          <t>Ya / Tidak</t>
        </is>
      </c>
      <c r="C106" s="38" t="inlineStr">
        <is>
          <t>Profil</t>
        </is>
      </c>
      <c r="D106" s="38" t="inlineStr">
        <is>
          <t>Kategori PCB</t>
        </is>
      </c>
      <c r="E106" s="38" t="inlineStr">
        <is>
          <t>Bulan gaji (Slip Gaji)</t>
        </is>
      </c>
    </row>
    <row r="107">
      <c r="B107" s="64" t="inlineStr">
        <is>
          <t>Ya</t>
        </is>
      </c>
      <c r="C107" s="64" t="inlineStr">
        <is>
          <t>Warganegara &lt; 60</t>
        </is>
      </c>
      <c r="D107" s="64" t="inlineStr">
        <is>
          <t>1 — Bujang</t>
        </is>
      </c>
      <c r="E107" s="64" t="inlineStr">
        <is>
          <t>Jun 2026</t>
        </is>
      </c>
    </row>
    <row r="108">
      <c r="B108" s="64" t="inlineStr">
        <is>
          <t>Tidak</t>
        </is>
      </c>
      <c r="C108" s="64" t="inlineStr">
        <is>
          <t>Warganegara 60+</t>
        </is>
      </c>
      <c r="D108" s="64" t="inlineStr">
        <is>
          <t>2 — Berkahwin, pasangan tidak bekerja</t>
        </is>
      </c>
      <c r="E108" s="64" t="inlineStr">
        <is>
          <t>Julai 2026</t>
        </is>
      </c>
    </row>
    <row r="109">
      <c r="C109" s="64" t="inlineStr">
        <is>
          <t>Pekerja Asing</t>
        </is>
      </c>
      <c r="D109" s="64" t="inlineStr">
        <is>
          <t>3 — Berkahwin (pasangan bekerja) / lain</t>
        </is>
      </c>
      <c r="E109" s="64" t="inlineStr">
        <is>
          <t>Ogos 2026</t>
        </is>
      </c>
    </row>
    <row r="110">
      <c r="E110" s="64" t="inlineStr">
        <is>
          <t>September 2026</t>
        </is>
      </c>
    </row>
    <row r="111">
      <c r="E111" s="64" t="inlineStr">
        <is>
          <t>Oktober 2026</t>
        </is>
      </c>
    </row>
    <row r="112">
      <c r="E112" s="64" t="inlineStr">
        <is>
          <t>November 2026</t>
        </is>
      </c>
    </row>
    <row r="113">
      <c r="E113" s="64" t="inlineStr">
        <is>
          <t>Disember 2026</t>
        </is>
      </c>
    </row>
  </sheetData>
  <sheetProtection selectLockedCells="0" selectUnlockedCells="0" sheet="1" objects="0" insertRows="1" insertHyperlinks="1" autoFilter="0" scenarios="0" formatColumns="0" deleteColumns="1" insertColumns="1" pivotTables="1" deleteRows="1" formatCells="1" formatRows="0" sort="1"/>
  <mergeCells count="18">
    <mergeCell ref="E98:H98"/>
    <mergeCell ref="C101:D101"/>
    <mergeCell ref="E101:H101"/>
    <mergeCell ref="E102:H102"/>
    <mergeCell ref="C100:D100"/>
    <mergeCell ref="B28:J28"/>
    <mergeCell ref="C103:D103"/>
    <mergeCell ref="C98:D98"/>
    <mergeCell ref="C104:D104"/>
    <mergeCell ref="C99:D99"/>
    <mergeCell ref="B17:J17"/>
    <mergeCell ref="E99:H99"/>
    <mergeCell ref="E100:H100"/>
    <mergeCell ref="E103:H103"/>
    <mergeCell ref="E104:H104"/>
    <mergeCell ref="C102:D102"/>
    <mergeCell ref="B6:J6"/>
    <mergeCell ref="B21:J21"/>
  </mergeCells>
  <printOptions horizontalCentered="1"/>
  <pageMargins left="0.5" right="0.5" top="0.8" bottom="0.7" header="0.3" footer="0.3"/>
  <pageSetup orientation="landscape" paperSize="9" fitToHeight="0"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worksheet>
</file>

<file path=xl/worksheets/sheet8.xml><?xml version="1.0" encoding="utf-8"?>
<worksheet xmlns="http://schemas.openxmlformats.org/spreadsheetml/2006/main">
  <sheetPr>
    <tabColor rgb="00BFBFBF"/>
    <outlinePr summaryBelow="1" summaryRight="1"/>
    <pageSetUpPr fitToPage="1"/>
  </sheetPr>
  <dimension ref="A2:B8"/>
  <sheetViews>
    <sheetView showGridLines="0" tabSelected="0" workbookViewId="0">
      <selection activeCell="A1" sqref="A1"/>
    </sheetView>
  </sheetViews>
  <sheetFormatPr baseColWidth="8" defaultRowHeight="15"/>
  <cols>
    <col width="3" customWidth="1" min="1" max="1"/>
    <col width="110" customWidth="1" min="2" max="2"/>
    <col width="3" customWidth="1" min="3" max="3"/>
  </cols>
  <sheetData>
    <row r="1" ht="8" customHeight="1"/>
    <row r="2" ht="30" customHeight="1">
      <c r="A2" s="24" t="inlineStr">
        <is>
          <t>Penafian</t>
        </is>
      </c>
    </row>
    <row r="3" ht="16" customHeight="1"/>
    <row r="4" ht="38" customHeight="1">
      <c r="B4" s="27" t="inlineStr">
        <is>
          <t>Templat Gaji &amp; Slip Gaji disediakan percuma oleh Noorlaila Tax &amp; Management Services (NTMS) untuk membantu perniagaan kecil di Perlis mengira gaji pekerja mereka.</t>
        </is>
      </c>
    </row>
    <row r="5" ht="53" customHeight="1">
      <c r="B5" s="27" t="inlineStr">
        <is>
          <t>Semua angka dalam fail ini ialah ANGGARAN. Ia bukan nasihat cukai, bukan penyata rasmi dan bukan pengiraan rasmi Lembaga Hasil Dalam Negeri (LHDN), KWSP atau PERTUBUHAN KESELAMATAN SOSIAL (PERKESO). Keputusan sebenar bergantung pada fakta pekerja anda dan peraturan yang berkuat kuasa pada masa pembayaran gaji.</t>
        </is>
      </c>
    </row>
    <row r="6" ht="53" customHeight="1">
      <c r="B6" s="27" t="inlineStr">
        <is>
          <t>Kadar KWSP, PERKESO, SIP dan PCB dalam fail ini dibaca daripada sumber rasmi pada 22 Sep 2026 dan sah untuk sah untuk gaji bulanan tetap, bulan gaji jun 2026 hingga disember 2026. Anda bertanggungjawab menyemak kadar semasa sebelum menggunakan fail ini di luar tempoh tersebut.</t>
        </is>
      </c>
    </row>
    <row r="7" ht="38" customHeight="1">
      <c r="B7" s="27" t="inlineStr">
        <is>
          <t>NTMS tidak bertanggungjawab atas kerugian yang timbul daripada penggunaan fail ini tanpa semakan oleh pakar penggajian atau cukai. Untuk pengiraan sebenar, penyerahan borang dan perancangan gaji, hubungi NTMS.</t>
        </is>
      </c>
    </row>
    <row r="8" ht="38" customHeight="1">
      <c r="B8" s="27" t="inlineStr">
        <is>
          <t>Noorlaila Tax &amp; Management Services (NTMS)  |  +60 19-477 7119  |  https://wa.me/60194777119  |  ntms.com.my  |  16-A, Lorong Seruling, Jalan Raja Syed Alwi, 01000 Kangar, Perlis</t>
        </is>
      </c>
    </row>
  </sheetData>
  <sheetProtection selectLockedCells="0" selectUnlockedCells="0" sheet="1" objects="0" insertRows="1" insertHyperlinks="1" autoFilter="0" scenarios="0" formatColumns="0" deleteColumns="1" insertColumns="1" pivotTables="1" deleteRows="1" formatCells="1" formatRows="0" sort="1"/>
  <printOptions horizontalCentered="1"/>
  <pageMargins left="0.5" right="0.5" top="0.8" bottom="0.7" header="0.3" footer="0.3"/>
  <pageSetup orientation="portrait" paperSize="9" fitToHeight="0"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Noorlaila Tax &amp; Management Services (NTMS)</dc:creator>
  <dc:title>Templat Gaji &amp; Slip Gaji — 2026</dc:title>
  <dc:description>Versi 1.0.0. Tanpa makro. Anggaran sahaja.</dc:description>
  <dc:subject>Templat gaji dan slip gaji percuma untuk PKS di Perlis</dc:subject>
  <dcterms:created xsi:type="dcterms:W3CDTF">2026-09-25T03:09:01Z</dcterms:created>
  <dcterms:modified xsi:type="dcterms:W3CDTF">2026-09-25T03:09:01Z</dcterms:modified>
</cp:coreProperties>
</file>